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31" sheetId="2" r:id="rId2"/>
    <sheet name="PS 21-01-32" sheetId="3" r:id="rId3"/>
    <sheet name="SO 21-10-01" sheetId="4" r:id="rId4"/>
    <sheet name="SO 21-11-01" sheetId="5" r:id="rId5"/>
    <sheet name="SO 21-13-01" sheetId="6" r:id="rId6"/>
    <sheet name="SO 21-21-01" sheetId="7" r:id="rId7"/>
    <sheet name="SO 21-76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<sst xmlns="http://schemas.openxmlformats.org/spreadsheetml/2006/main" count="4531" uniqueCount="883">
  <si>
    <t>Aspe</t>
  </si>
  <si>
    <t>Rekapitulace ceny</t>
  </si>
  <si>
    <t>S631900237-zm01</t>
  </si>
  <si>
    <t>Výstavba PZS přejezdu P4646 v km 24,300 trati Mladá Boleslav hl.n. – Stará Paka</t>
  </si>
  <si>
    <t>ZŘ</t>
  </si>
  <si>
    <t>20221121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</si>
  <si>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</si>
  <si>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</si>
  <si>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</si>
  <si>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</si>
  <si>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</si>
  <si>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</si>
  <si>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</si>
  <si>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</si>
  <si>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</si>
  <si>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</si>
  <si>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21-01-31</t>
  </si>
  <si>
    <t>PZZ přejezdu P4646 v km 24,300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</si>
  <si>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</si>
  <si>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</si>
  <si>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</si>
  <si>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</si>
  <si>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</si>
  <si>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</si>
  <si>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</si>
  <si>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</si>
  <si>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</si>
  <si>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</si>
  <si>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</si>
  <si>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</si>
  <si>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</si>
  <si>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</si>
  <si>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</si>
  <si>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</si>
  <si>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</si>
  <si>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</si>
  <si>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</si>
  <si>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</si>
  <si>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</si>
  <si>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</si>
  <si>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</si>
  <si>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</si>
  <si>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</si>
  <si>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</si>
  <si>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</si>
  <si>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</si>
  <si>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</si>
  <si>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</si>
  <si>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</si>
  <si>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</si>
  <si>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</si>
  <si>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</si>
  <si>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</si>
  <si>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</si>
  <si>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</si>
  <si>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</si>
  <si>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</si>
  <si>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</si>
  <si>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</si>
  <si>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</si>
  <si>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</si>
  <si>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</si>
  <si>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</si>
  <si>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</si>
  <si>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</si>
  <si>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</si>
  <si>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</si>
  <si>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</si>
  <si>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</si>
  <si>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</si>
  <si>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</si>
  <si>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</si>
  <si>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</si>
  <si>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14*8+0,8+3*1,3+9*0,15+2*1+2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</si>
  <si>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</si>
  <si>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</si>
  <si>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</si>
  <si>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</si>
  <si>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0,35*0,8*42</t>
  </si>
  <si>
    <t>6</t>
  </si>
  <si>
    <t>11</t>
  </si>
  <si>
    <t>HLOUBENÍ RÝH ŠÍŘ DO 2M PAŽ I NEPAŽ TŘ. I - PŘÍPLATEK ZA KOPÁNÍ V OBSAZENÉ TRASE</t>
  </si>
  <si>
    <t>0,35*0,8*1310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</si>
  <si>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</si>
  <si>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</si>
  <si>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</si>
  <si>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</si>
  <si>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</si>
  <si>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OTSKP20</t>
  </si>
  <si>
    <t>z výkresů č. 0101,0215 a TZ</t>
  </si>
  <si>
    <t>Technická specifikace položky odpovídá příslušné cenové soustavě</t>
  </si>
  <si>
    <t>8</t>
  </si>
  <si>
    <t>14173</t>
  </si>
  <si>
    <t>PROTLAČOVÁNÍ POTRUBÍ Z PLAST HMOT DN DO 200MM</t>
  </si>
  <si>
    <t>9</t>
  </si>
  <si>
    <t>702312</t>
  </si>
  <si>
    <t>ZAKRYTÍ KABELŮ VÝSTRAŽNOU FÓLIÍ ŠÍŘKY PŘES 20 DO 40 CM</t>
  </si>
  <si>
    <t>10</t>
  </si>
  <si>
    <t>R17411</t>
  </si>
  <si>
    <t>ZÁSYP JAM A RÝH ZEMINOU SE ZHUTNĚNÍM</t>
  </si>
  <si>
    <t>0,35*0,8*1310+0,35*0,8*42+14*8+0,8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</si>
  <si>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</si>
  <si>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18214</t>
  </si>
  <si>
    <t>ÚPRAVA POVRCHŮ SROVNÁNÍM ÚZEMÍ V TL DO 0,25M</t>
  </si>
  <si>
    <t>M2</t>
  </si>
  <si>
    <t>0,35*1310+0,35*42</t>
  </si>
  <si>
    <t>12</t>
  </si>
  <si>
    <t>702211</t>
  </si>
  <si>
    <t>KABELOVÁ CHRÁNIČKA ZEMNÍ DN DO 100 MM</t>
  </si>
  <si>
    <t>z výkresu č. 1000 a TZ</t>
  </si>
  <si>
    <t>13</t>
  </si>
  <si>
    <t>709210</t>
  </si>
  <si>
    <t>KŘIŽOVATKA KABELOVÝCH VEDENÍ SE STÁVAJÍCÍ INŽENÝRSKOU SÍTÍ (KABELEM, POTRUBÍM APOD.)</t>
  </si>
  <si>
    <t>14</t>
  </si>
  <si>
    <t>701004</t>
  </si>
  <si>
    <t>VYHLEDÁVACÍ MARKER ZEMNÍ</t>
  </si>
  <si>
    <t>z výkresu č. 0101 a TZ</t>
  </si>
  <si>
    <t>15</t>
  </si>
  <si>
    <t>R75ID11</t>
  </si>
  <si>
    <t>PLASTOVÁ ZEMNÍ KOMORA PRO ULOŽENÍ REZERVY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</si>
  <si>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</si>
  <si>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16</t>
  </si>
  <si>
    <t>75ID1X</t>
  </si>
  <si>
    <t>PLASTOVÁ ZEMNÍ KOMORA PRO ULOŽENÍ REZERVY - MONTÁŽ</t>
  </si>
  <si>
    <t>17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</si>
  <si>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</si>
  <si>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</si>
  <si>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</si>
  <si>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</si>
  <si>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</si>
  <si>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</si>
  <si>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18</t>
  </si>
  <si>
    <t>R75A131</t>
  </si>
  <si>
    <t>KABEL METALICKÝ DVOUPLÁŠŤOVÝ DO 12 PÁRŮ - DODÁVKA</t>
  </si>
  <si>
    <t>KMPÁR</t>
  </si>
  <si>
    <t>3*0,483+7*0,685+12*1,111</t>
  </si>
  <si>
    <t>1. Položka obsahuje: – dodání kabelů podle typu od výrobců včetně mimostaveništní dopravy 2. Položka neobsahuje: X 3. Způsob měření:</t>
  </si>
  <si>
    <t>19</t>
  </si>
  <si>
    <t>R75A141</t>
  </si>
  <si>
    <t>KABEL METALICKÝ DVOUPLÁŠŤOVÝ PŘES 12 PÁRŮ - DODÁVKA</t>
  </si>
  <si>
    <t>16*0,521+24*0,557</t>
  </si>
  <si>
    <t>20</t>
  </si>
  <si>
    <t>75A217</t>
  </si>
  <si>
    <t>ZATAŽENÍ A SPOJKOVÁNÍ KABELŮ DO 12 PÁRŮ - MONTÁŽ</t>
  </si>
  <si>
    <t>21</t>
  </si>
  <si>
    <t>75A227</t>
  </si>
  <si>
    <t>ZATAŽENÍ A SPOJKOVÁNÍ KABELŮ PŘES 12 PÁRŮ - MONTÁŽ</t>
  </si>
  <si>
    <t>22</t>
  </si>
  <si>
    <t>75A311</t>
  </si>
  <si>
    <t>KABELOVÁ FORMA (UKONČENÍ KABELŮ) PRO KABELY ZABEZPEČOVACÍ DO 12 PÁRŮ</t>
  </si>
  <si>
    <t>23</t>
  </si>
  <si>
    <t>75A312</t>
  </si>
  <si>
    <t>KABELOVÁ FORMA (UKONČENÍ KABELŮ) PRO KABELY ZABEZPEČOVACÍ PŘES 12 PÁRŮ</t>
  </si>
  <si>
    <t>24</t>
  </si>
  <si>
    <t>75I221</t>
  </si>
  <si>
    <t>KABEL ZEMNÍ DVOUPLÁŠŤOVÝ BEZ PANCÍŘE PRŮMĚRU ŽÍLY 0,8 MM DO 5XN</t>
  </si>
  <si>
    <t>KMČTYŘKA</t>
  </si>
  <si>
    <t>3*0,01+5*0,03</t>
  </si>
  <si>
    <t>25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</si>
  <si>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</si>
  <si>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</si>
  <si>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</si>
  <si>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26</t>
  </si>
  <si>
    <t>75IH31</t>
  </si>
  <si>
    <t>UKONČENÍ KABELU FORMA KABELOVÁ DÉLKY DO 0,5 M DO 5XN</t>
  </si>
  <si>
    <t>27</t>
  </si>
  <si>
    <t>75II11</t>
  </si>
  <si>
    <t>SPOJKA PRO CELOPLASTOVÉ KABELY BEZ PANCÍŘE DO 100 ŽIL</t>
  </si>
  <si>
    <t>28</t>
  </si>
  <si>
    <t>75II1X</t>
  </si>
  <si>
    <t>SPOJKA PRO CELOPLASTOVÉ KABELY BEZ PANCÍŘE - MONTÁŽ</t>
  </si>
  <si>
    <t>29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</si>
  <si>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</si>
  <si>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</si>
  <si>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</si>
  <si>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</si>
  <si>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30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</si>
  <si>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</si>
  <si>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</si>
  <si>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</si>
  <si>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31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</si>
  <si>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</si>
  <si>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</si>
  <si>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</si>
  <si>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32</t>
  </si>
  <si>
    <t>R742H12</t>
  </si>
  <si>
    <t>KABEL NN ČTYŘ- A PĚTIŽÍLOVÝ CU S PLASTOVOU IZOLACÍ OD 4 DO 16 MM2</t>
  </si>
  <si>
    <t>33</t>
  </si>
  <si>
    <t>R742I11</t>
  </si>
  <si>
    <t>KABEL NN CU OVLÁDACÍ 7-12ŽÍLOVÝ DO 2,5 MM2</t>
  </si>
  <si>
    <t>34</t>
  </si>
  <si>
    <t>742L11</t>
  </si>
  <si>
    <t>UKONČENÍ DVOU AŽ PĚTIŽÍLOVÉHO KABELU V ROZVADĚČI NEBO NA PŘÍSTROJI DO 2,5 MM2</t>
  </si>
  <si>
    <t>35</t>
  </si>
  <si>
    <t>742L12</t>
  </si>
  <si>
    <t>UKONČENÍ DVOU AŽ PĚTIŽÍLOVÉHO KABELU V ROZVADĚČI NEBO NA PŘÍSTROJI OD 4 DO 16 MM2</t>
  </si>
  <si>
    <t>36</t>
  </si>
  <si>
    <t>742M11</t>
  </si>
  <si>
    <t>UKONČENÍ 7-12ŽÍLOVÉHO KABELU V ROZVADĚČI NEBO NA PŘÍSTROJI DO 2,5 MM2</t>
  </si>
  <si>
    <t>37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</si>
  <si>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</si>
  <si>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</si>
  <si>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</si>
  <si>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38</t>
  </si>
  <si>
    <t>747521</t>
  </si>
  <si>
    <t>ZKOUŠKY VODIČŮ A KABELŮ OVLÁDACÍCH OD 5 DO 12 ŽIL</t>
  </si>
  <si>
    <t>39</t>
  </si>
  <si>
    <t>742P15</t>
  </si>
  <si>
    <t>OZNAČOVACÍ ŠTÍTEK NA KABEL</t>
  </si>
  <si>
    <t>40</t>
  </si>
  <si>
    <t>75A420</t>
  </si>
  <si>
    <t>OZNAČENÍ KABELŮ ZNAČKOVACÍ KABELOVOU OBJÍMKOU</t>
  </si>
  <si>
    <t>41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</si>
  <si>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</si>
  <si>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</si>
  <si>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</si>
  <si>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42</t>
  </si>
  <si>
    <t>75I91X</t>
  </si>
  <si>
    <t>OPTOTRUBKA HDPE - MONTÁŽ</t>
  </si>
  <si>
    <t>43</t>
  </si>
  <si>
    <t>R75IA11</t>
  </si>
  <si>
    <t>OPTOTRUBKOVÁ SPOJKA PRŮMĚRU DO 40 MM</t>
  </si>
  <si>
    <t>44</t>
  </si>
  <si>
    <t>75IA1X</t>
  </si>
  <si>
    <t>OPTOTRUBKOVÁ SPOJKA - MONTÁŽ</t>
  </si>
  <si>
    <t>45</t>
  </si>
  <si>
    <t>R75IA61</t>
  </si>
  <si>
    <t>OPTOTRUBKOVÁ KONCOVKA S VENTILKEM PRŮMĚRU DO 40 MM</t>
  </si>
  <si>
    <t>46</t>
  </si>
  <si>
    <t>75IA6X</t>
  </si>
  <si>
    <t>OPTOTRUBKOVÁ KONCOVKA S VENTILKEM - MONTÁŽ</t>
  </si>
  <si>
    <t>47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</si>
  <si>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</si>
  <si>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</si>
  <si>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</si>
  <si>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</si>
  <si>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48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</si>
  <si>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</si>
  <si>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</si>
  <si>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</si>
  <si>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49</t>
  </si>
  <si>
    <t>75IE41</t>
  </si>
  <si>
    <t>SLOUPKOVÝ ROZVADĚČ DO 100 PÁRŮ</t>
  </si>
  <si>
    <t>50</t>
  </si>
  <si>
    <t>75IE4X</t>
  </si>
  <si>
    <t>SLOUPKOVÝ ROZVADĚČ DO 100 PÁRŮ - MONTÁŽ</t>
  </si>
  <si>
    <t>51</t>
  </si>
  <si>
    <t>75IF21</t>
  </si>
  <si>
    <t>ROZPOJOVACÍ SVORKOVNICE 2/10, 2/8</t>
  </si>
  <si>
    <t>52</t>
  </si>
  <si>
    <t>75IF2X</t>
  </si>
  <si>
    <t>ROZPOJOVACÍ SVORKOVNICE 2/10, 2/8 - MONTÁŽ</t>
  </si>
  <si>
    <t>53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</si>
  <si>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</si>
  <si>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</si>
  <si>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</si>
  <si>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</si>
  <si>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54</t>
  </si>
  <si>
    <t>741B11</t>
  </si>
  <si>
    <t>ZEMNÍCÍ TYČ FEZN DÉLKY DO 2 M</t>
  </si>
  <si>
    <t>55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</si>
  <si>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</si>
  <si>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</si>
  <si>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</si>
  <si>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56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</si>
  <si>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</si>
  <si>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</si>
  <si>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</si>
  <si>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57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</si>
  <si>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</si>
  <si>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</si>
  <si>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</si>
  <si>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</si>
  <si>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58</t>
  </si>
  <si>
    <t>75B421</t>
  </si>
  <si>
    <t>STOJANOVÁ ŘADA PRO 2 STOJANY - DODÁVKA</t>
  </si>
  <si>
    <t>z výkresu č. 0500 a TZ</t>
  </si>
  <si>
    <t>59</t>
  </si>
  <si>
    <t>75B427</t>
  </si>
  <si>
    <t>STOJANOVÁ ŘADA PRO 2 STOJANY - MONTÁŽ</t>
  </si>
  <si>
    <t>60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</si>
  <si>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</si>
  <si>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</si>
  <si>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</si>
  <si>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61</t>
  </si>
  <si>
    <t>75B6T7</t>
  </si>
  <si>
    <t>BATERIE - MONTÁŽ</t>
  </si>
  <si>
    <t>62</t>
  </si>
  <si>
    <t>R75B633</t>
  </si>
  <si>
    <t>MĚNIČ AC/DC 230/24 S FUNKCÍ DOBÍJEČE - DODÁVKA, MONTÁŽ</t>
  </si>
  <si>
    <t>Měnič AC/DC 230/24 s funkcí dobíječe - dodávka, montáž</t>
  </si>
  <si>
    <t>63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</si>
  <si>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</si>
  <si>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</si>
  <si>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</si>
  <si>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64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</si>
  <si>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</si>
  <si>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</si>
  <si>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</si>
  <si>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65</t>
  </si>
  <si>
    <t>75D277</t>
  </si>
  <si>
    <t>ZAŘÍZENÍ (PZZ) PRO NEVIDOMÉ - MONTÁŽ</t>
  </si>
  <si>
    <t>66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</si>
  <si>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</si>
  <si>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</si>
  <si>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</si>
  <si>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67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</si>
  <si>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</si>
  <si>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</si>
  <si>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</si>
  <si>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68</t>
  </si>
  <si>
    <t>75B471</t>
  </si>
  <si>
    <t>KABELOVÝ ROŠT VODOROVNÝ - DODÁVKA</t>
  </si>
  <si>
    <t>69</t>
  </si>
  <si>
    <t>75B477</t>
  </si>
  <si>
    <t>KABELOVÝ ROŠT VODOROVNÝ - MONTÁŽ</t>
  </si>
  <si>
    <t>70</t>
  </si>
  <si>
    <t>744121</t>
  </si>
  <si>
    <t>ROZVODNICE NN MODULÁRNÍ, MIN. IP 55, TŘÍDA IZOLACE II, DO 24 MODULŮ</t>
  </si>
  <si>
    <t>71</t>
  </si>
  <si>
    <t>R746698</t>
  </si>
  <si>
    <t>VYBAVENÍ DOMKU - NÁBYTEK - DODÁVKA A MONTÁŽ</t>
  </si>
  <si>
    <t>72</t>
  </si>
  <si>
    <t>R75BREM</t>
  </si>
  <si>
    <t>MĚŘICÍ ÚSTŘEDNA (PRO PŘENOS INDIKACÍ A STAVU PŘEJEZDU), VČ. PŘIDRUŽENÝCH SOUČÁSTÍ - DODÁVKA A MONTÁŽ</t>
  </si>
  <si>
    <t>MĚŘICÍ ÚSTŘEDNA (PRO PŘENOS INDIKACÍ A STAVU PŘEJEZDU) - DODÁVKA A MONTÁŽ</t>
  </si>
  <si>
    <t>73</t>
  </si>
  <si>
    <t>R75B991</t>
  </si>
  <si>
    <t>SW MĚŘICÍ ÚSTŘEDNY - DODÁVKA A MONTÁŽ</t>
  </si>
  <si>
    <t>74</t>
  </si>
  <si>
    <t>R75B229</t>
  </si>
  <si>
    <t>ÚPRAVA SW JOP ŽST MLADÁ BOLESLAV - DODÁVKA A MONTÁŽ</t>
  </si>
  <si>
    <t>Zabezp.zařízení - venkovní</t>
  </si>
  <si>
    <t>75</t>
  </si>
  <si>
    <t>75D161</t>
  </si>
  <si>
    <t>RELÉOVÝ DOMEK (DO 9 M2) PREFABRIKOVANÝ, IZOLOVANÝ, S KLIMATIZACÍ A VNITŘNÍ KABELIZACÍ - DODÁVKA</t>
  </si>
  <si>
    <t>z výkresu č. 0103, 0200, 0210, 1000 a TZ</t>
  </si>
  <si>
    <t>76</t>
  </si>
  <si>
    <t>75D167</t>
  </si>
  <si>
    <t>RELÉOVÝ DOMEK (DO 9 M2) PREFABRIKOVANÝ - MONTÁŽ</t>
  </si>
  <si>
    <t>77</t>
  </si>
  <si>
    <t>744231</t>
  </si>
  <si>
    <t>KABELOVÁ SKŘÍŇ VENKOVNÍ SPOLEČNÁ PŘÍSTROJOVÁ PRO PŘEJEZDY</t>
  </si>
  <si>
    <t>78</t>
  </si>
  <si>
    <t>R743B51</t>
  </si>
  <si>
    <t>PANEL MÍSTNÍHO OVLÁDÁNÍ</t>
  </si>
  <si>
    <t>Dodávka a montáž skříně místního ovládání přejezdu</t>
  </si>
  <si>
    <t>79</t>
  </si>
  <si>
    <t>75IEC3</t>
  </si>
  <si>
    <t>VENKOVNÍ TELEFONNÍ OBJEKT NA OBJEKTU</t>
  </si>
  <si>
    <t>80</t>
  </si>
  <si>
    <t>75IECX</t>
  </si>
  <si>
    <t>VENKOVNÍ TELEFONNÍ OBJEKT - MONTÁŽ</t>
  </si>
  <si>
    <t>81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</si>
  <si>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</si>
  <si>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</si>
  <si>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</si>
  <si>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82</t>
  </si>
  <si>
    <t>75D217</t>
  </si>
  <si>
    <t>VÝSTRAŽNÍK SE ZÁVOROU, 1 SKŘÍŇ - MONTÁŽ</t>
  </si>
  <si>
    <t>83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</si>
  <si>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</si>
  <si>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</si>
  <si>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</si>
  <si>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84</t>
  </si>
  <si>
    <t>75D237</t>
  </si>
  <si>
    <t>VÝSTRAŽNÍK SE ZÁVOROU, 2 SKŘÍNĚ - MONTÁŽ</t>
  </si>
  <si>
    <t>85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</si>
  <si>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</si>
  <si>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</si>
  <si>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</si>
  <si>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86</t>
  </si>
  <si>
    <t>75D227</t>
  </si>
  <si>
    <t>VÝSTRAŽNÍK BEZ ZÁVORY, 1 SKŘÍŇ - MONTÁŽ</t>
  </si>
  <si>
    <t>87</t>
  </si>
  <si>
    <t>R75C881</t>
  </si>
  <si>
    <t>MEZIKOLEJOVÁ LANOVÁ PROPOJKA (DO 3 LAN DO DÉLKY 7 M) - DODÁVKA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</si>
  <si>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</si>
  <si>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88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</si>
  <si>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</si>
  <si>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</si>
  <si>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</si>
  <si>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89</t>
  </si>
  <si>
    <t>R75D167U</t>
  </si>
  <si>
    <t>STAVEBNÍ ÚPRAVY V OKOLÍ RD</t>
  </si>
  <si>
    <t>STAVEBNÍ ÚPRAVY A ZEMNÍ PRÁCE V OKOLÍ RD</t>
  </si>
  <si>
    <t>D</t>
  </si>
  <si>
    <t>Demontáže</t>
  </si>
  <si>
    <t>121</t>
  </si>
  <si>
    <t>R75D218</t>
  </si>
  <si>
    <t>DEMONTÁŽ VÝSTRAŽNÉHO KŘÍŽE</t>
  </si>
  <si>
    <t>DEMONTÁŽ - výstražný kříž</t>
  </si>
  <si>
    <t>122</t>
  </si>
  <si>
    <t>R914913</t>
  </si>
  <si>
    <t>DEMONTÁŽ DOPRAVNÍ ZNAČKY</t>
  </si>
  <si>
    <t>Položka zahrnuje odstranění, demontáž a odklizení materiálu s odvozem na předepsané místo</t>
  </si>
  <si>
    <t>123</t>
  </si>
  <si>
    <t>R709692</t>
  </si>
  <si>
    <t>DEMONTÁŽ - ODVOZ (NA LIKVIDACI ODPADŮ NEBO JINÉ URČENÉ MÍSTO)</t>
  </si>
  <si>
    <t>tkm</t>
  </si>
  <si>
    <t>124</t>
  </si>
  <si>
    <t>R015140</t>
  </si>
  <si>
    <t>910</t>
  </si>
  <si>
    <t>POPLATKY ZA LIKVIDACI ODPADŮ NEKONTAMINOVANÝCH - 17 01 01 BETON Z DEMOLIC OBJEKTŮ, ZÁKLADŮ TV,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</si>
  <si>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</si>
  <si>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125</t>
  </si>
  <si>
    <t>R015310-1</t>
  </si>
  <si>
    <t>919</t>
  </si>
  <si>
    <t>POPLATKY ZA LIKVIDACŮ ODPADŮ NEKONTAMINOVANÝCH - 17 04 05 ŽELEZNÝ ŠROT - KONSTRUKCE, STOŽÁRY, KOLEJ, VČETNĚ DOPRAVY</t>
  </si>
  <si>
    <t>EZS</t>
  </si>
  <si>
    <t>94</t>
  </si>
  <si>
    <t>R75O511</t>
  </si>
  <si>
    <t>EZS, ÚSTŘEDNA DO 48 ZÓN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</si>
  <si>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</si>
  <si>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95</t>
  </si>
  <si>
    <t>75O51X</t>
  </si>
  <si>
    <t>EZS, ÚSTŘEDNA - MONTÁŽ</t>
  </si>
  <si>
    <t>96</t>
  </si>
  <si>
    <t>75O521</t>
  </si>
  <si>
    <t>EZS, SOFTWARE ÚSTŘEDNY</t>
  </si>
  <si>
    <t>97</t>
  </si>
  <si>
    <t>75O52W</t>
  </si>
  <si>
    <t>EZS, SOFTWARE ÚSTŘEDNY - DOPLNĚNÍ</t>
  </si>
  <si>
    <t>98</t>
  </si>
  <si>
    <t>75O571</t>
  </si>
  <si>
    <t>EZS, MAGNETICKÝ KONTAKT PLASTOVÝ - LEHKÉ PROVEDENÍ</t>
  </si>
  <si>
    <t>99</t>
  </si>
  <si>
    <t>75O57X</t>
  </si>
  <si>
    <t>EZS, MAGNETICKÝ KONTAKT - MONTÁŽ</t>
  </si>
  <si>
    <t>100</t>
  </si>
  <si>
    <t>75O581</t>
  </si>
  <si>
    <t>EZS, PROSTOROVÝ DETEKTOR PIR</t>
  </si>
  <si>
    <t>101</t>
  </si>
  <si>
    <t>75O59X</t>
  </si>
  <si>
    <t>EZS, PROSTOROVÝ DETEKTOR - MONTÁŽ</t>
  </si>
  <si>
    <t>102</t>
  </si>
  <si>
    <t>75O5G1</t>
  </si>
  <si>
    <t>EZS, BEZKONTAKTNÍ ČTEČKA KARET</t>
  </si>
  <si>
    <t>103</t>
  </si>
  <si>
    <t>75O5GX</t>
  </si>
  <si>
    <t>EZS, BEZKONTAKTNÍ ČTEČKA KARET - MONTÁŽ</t>
  </si>
  <si>
    <t>104</t>
  </si>
  <si>
    <t>R75O5P1A</t>
  </si>
  <si>
    <t>EZS, KONTROLA A OCHRANA BATERIE - DODÁVKA</t>
  </si>
  <si>
    <t>105</t>
  </si>
  <si>
    <t>R75O5P1B</t>
  </si>
  <si>
    <t>EZS, KONTROLA A OCHRANA BATERIE - MONTÁŽ</t>
  </si>
  <si>
    <t>106</t>
  </si>
  <si>
    <t>75O5B1</t>
  </si>
  <si>
    <t>EZS, HLÁSIČ KOUŘE</t>
  </si>
  <si>
    <t>107</t>
  </si>
  <si>
    <t>75O5BX</t>
  </si>
  <si>
    <t>EZS, HLÁSIČ KOUŘE - MONTÁŽ</t>
  </si>
  <si>
    <t>108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</si>
  <si>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</si>
  <si>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</si>
  <si>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</si>
  <si>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109</t>
  </si>
  <si>
    <t>75M95X</t>
  </si>
  <si>
    <t>DATOVÁ INFRASTRUKTURA LAN, MODEM - MONTÁŽ</t>
  </si>
  <si>
    <t>110</t>
  </si>
  <si>
    <t>111</t>
  </si>
  <si>
    <t>112</t>
  </si>
  <si>
    <t>75J311</t>
  </si>
  <si>
    <t>KABEL SDĚLOVACÍ PRO STRUKTUROVANOU KABELÁŽ UTP</t>
  </si>
  <si>
    <t>113</t>
  </si>
  <si>
    <t>75J31X</t>
  </si>
  <si>
    <t>KABEL SDĚLOVACÍ PRO STRUKTUROVANOU KABELÁŽ UTP - MONTÁŽ</t>
  </si>
  <si>
    <t>114</t>
  </si>
  <si>
    <t>R75J31XU</t>
  </si>
  <si>
    <t>UKONČENÍ KABELU UTP</t>
  </si>
  <si>
    <t>UKONČENÍ KABELU UTP - DODÁVKA A MONTÁŽ</t>
  </si>
  <si>
    <t>115</t>
  </si>
  <si>
    <t>75O949</t>
  </si>
  <si>
    <t>DDTS ŽDC, INTEGRACE PZTS DO SERVERŮ A KLIENTŮ DDTS ŽDC</t>
  </si>
  <si>
    <t>OTSKP22</t>
  </si>
  <si>
    <t>116</t>
  </si>
  <si>
    <t>R75O5O1</t>
  </si>
  <si>
    <t>EZS, ŠKOLENÍ A ZÁCVIK PERSONÁLU OBSLUHUJÍCÍHO ZAŘÍZENÍ EZS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</si>
  <si>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</si>
  <si>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</si>
  <si>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117</t>
  </si>
  <si>
    <t>75O5O2</t>
  </si>
  <si>
    <t>EZS, ZÁVĚREČNÉ OŽIVENÍ, NASTAVENÍ A FUNKČNÍ ODZKOUŠENÍ ZAŘÍZENÍ EZS</t>
  </si>
  <si>
    <t>118</t>
  </si>
  <si>
    <t>75O5O3</t>
  </si>
  <si>
    <t>EZS, PŘEZKOUŠENÍ ÚSTŘEDNY EZS</t>
  </si>
  <si>
    <t>119</t>
  </si>
  <si>
    <t>75O5O4</t>
  </si>
  <si>
    <t>EZS, UVEDENÍ ÚSTŘEDNY EZS DO TRVALÉHO PROVOZU</t>
  </si>
  <si>
    <t>120</t>
  </si>
  <si>
    <t>75O5O5</t>
  </si>
  <si>
    <t>EZS, REVIZE ÚSTŘEDNY EZS</t>
  </si>
  <si>
    <t>Ostatní</t>
  </si>
  <si>
    <t>126</t>
  </si>
  <si>
    <t>R29611</t>
  </si>
  <si>
    <t>OSTATNÍ POŽADAVKY - ODBORNÝ DOZOR</t>
  </si>
  <si>
    <t>Odborný dozor správce zařízení</t>
  </si>
  <si>
    <t>127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</si>
  <si>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</si>
  <si>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</si>
  <si>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</si>
  <si>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128</t>
  </si>
  <si>
    <t>75E197</t>
  </si>
  <si>
    <t>PŘÍPRAVA A CELKOVÉ ZKOUŠKY PŘEJEZDOVÉHO ZABEZPEČOVACÍHO ZAŘÍZENÍ PRO JEDNU KOLEJ</t>
  </si>
  <si>
    <t>129</t>
  </si>
  <si>
    <t>R75E1C7</t>
  </si>
  <si>
    <t>PROTOKOL UTZ</t>
  </si>
  <si>
    <t>1. Položka obsahuje: – protokol autorizovanou osobou podle požadavku ČSN, včetně hodnocení 2. Položka neobsahuje: X 3. Způsob měření:</t>
  </si>
  <si>
    <t>130</t>
  </si>
  <si>
    <t>75E127</t>
  </si>
  <si>
    <t>CELKOVÁ PROHLÍDKA ZAŘÍZENÍ A VYHOTOVENÍ REVIZNÍ ZPRÁVY</t>
  </si>
  <si>
    <t>131</t>
  </si>
  <si>
    <t>75E1B7</t>
  </si>
  <si>
    <t>REGULACE A ZKOUŠENÍ ZABEZPEČOVACÍHO ZAŘÍZENÍ</t>
  </si>
  <si>
    <t>132</t>
  </si>
  <si>
    <t>747703</t>
  </si>
  <si>
    <t>ZKUŠEBNÍ PROVOZ</t>
  </si>
  <si>
    <t>133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</si>
  <si>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</si>
  <si>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</si>
  <si>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</si>
  <si>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134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</si>
  <si>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</si>
  <si>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</si>
  <si>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</si>
  <si>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</si>
  <si>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</si>
  <si>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90</t>
  </si>
  <si>
    <t>R75C911</t>
  </si>
  <si>
    <t>SNÍMAČ POČÍTAČE NÁPRAV - DODÁVKA</t>
  </si>
  <si>
    <t>z výkresů č. 0101, 0102, 0103,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</si>
  <si>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</si>
  <si>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91</t>
  </si>
  <si>
    <t>75C917</t>
  </si>
  <si>
    <t>SNÍMAČ POČÍTAČE NÁPRAV - MONTÁŽ</t>
  </si>
  <si>
    <t>92</t>
  </si>
  <si>
    <t>R75C931</t>
  </si>
  <si>
    <t>SKŘÍŇ S POČÍTAČI NÁPRAV 8 BODŮ/5 ÚSEKŮ - DODÁVKA</t>
  </si>
  <si>
    <t>1. Položka obsahuje: – dodávka skříně s počítači náprav 8 BODŮ/5 ÚSEKŮ včetně potřebného pomocného materiálu a dopravy do staveništního skladu – dodávku skříně s počítači náprav 8 BODŮ/5 ÚSEKŮ do stavědlové ústředny včetně skříně podle určení a pomocného materiálu, dopravu do staveništního sklad</t>
  </si>
  <si>
    <t>93</t>
  </si>
  <si>
    <t>R75C937</t>
  </si>
  <si>
    <t>SKŘÍŇ S POČÍTAČI NÁPRAV 8 BODŮ/5 ÚSEKŮ - MONTÁŽ</t>
  </si>
  <si>
    <t>1. Položka obsahuje: – montáž skříně s počítači náprav 8 BODŮ/5 ÚSEKŮ, osazení vnitřních prvků skříně, přezkoušení – montáž skříně s počítači náprav 8 BODŮ/5 ÚSEKŮ se všemi pomocnými a doplňujícími pracemi a součástmi, případné použití mechanizmů, včetně dopravy ze skladu k místu montáže 2. Položka neobsahuje: X 3. Způsob měření:</t>
  </si>
  <si>
    <t xml:space="preserve">  PS 21-01-32</t>
  </si>
  <si>
    <t>PZZ přejezdu P4645 v km 28,823</t>
  </si>
  <si>
    <t>PS 21-01-32</t>
  </si>
  <si>
    <t>R75B569</t>
  </si>
  <si>
    <t>ÚPRAVA RELÉOVÝCH, NAPÁJECÍCH NEBO KABELOVÝCH STOJANŮ NEBO SKŘÍNÍ</t>
  </si>
  <si>
    <t>z Tvýkresu č. 0215 a TZ</t>
  </si>
  <si>
    <t>75IFCY</t>
  </si>
  <si>
    <t>KABELOVÝ ZÁVĚR - DEMONTÁŽ</t>
  </si>
  <si>
    <t>R7594207012</t>
  </si>
  <si>
    <t>DEMONTÁŽ STYKOVÉHO TRANSFORMÁTORU</t>
  </si>
  <si>
    <t>1. Položka obsahuje: – demontáž jednoho stykového transformátoru včetně odpojení kabelových přívodů – demontáž stykového transformátoru se všemi pomocnými a doplňujícími pracemi a součástmi, případné použití mechanizmů, včetně dopravy z místa demontáže do skladu – naložení vybouraného materiálu na dopravní prostředek – odvoz vybouraného materiálu do skladu nebo na likvidaci</t>
  </si>
  <si>
    <t>75C868</t>
  </si>
  <si>
    <t>KOMPLETNÍ SADA PROPOJEK DVOJICE STYKOVÝCH TRANSFORMÁTORŮ - DEMONTÁŽ</t>
  </si>
  <si>
    <t>75IH3Y</t>
  </si>
  <si>
    <t>UKONČENÍ KABELU FORMA KABELOVÁ DÉLKY DO 0,5 M - DEMONTÁŽ</t>
  </si>
  <si>
    <t>R75G522</t>
  </si>
  <si>
    <t>DEMONTÁŽ VNITŘNÍ VÝSTROJE TRAŤOVÝCH KOLEJOVÝCH OBVODŮ</t>
  </si>
  <si>
    <t>R015310</t>
  </si>
  <si>
    <t>917</t>
  </si>
  <si>
    <t>POPLATKY ZA LIKVIDACŮ ODPADŮ NEKONTAMINOVANÝCH - 16 02 14 ELEKTROŠROT (VYŘAZENÁ EL. ZAŘÍZENÍ A PŘÍSTR. - AL, CU A VZ. KOVY),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</si>
  <si>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</si>
  <si>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R015230</t>
  </si>
  <si>
    <t>930</t>
  </si>
  <si>
    <t>POPLATKY ZA LIKVIDACŮ ODPADŮ NEKONTAMINOVANÝCH - 16 02 14 TRAFO BEZ NÁPLNĚ PCB A ŠKODLIVIN</t>
  </si>
  <si>
    <t>E.1.1.1</t>
  </si>
  <si>
    <t>Železniční svršek</t>
  </si>
  <si>
    <t xml:space="preserve">  SO 21-10-01</t>
  </si>
  <si>
    <t>Železniční svršek na přejezdu P4646 v km 24,300</t>
  </si>
  <si>
    <t>SO 21-10-01</t>
  </si>
  <si>
    <t>528331</t>
  </si>
  <si>
    <t>KOLEJ 49 E1, ROZD. "U", BEZSTYKOVÁ, PR. BET. PODKLADNICOVÝ, UP. TUHÉ</t>
  </si>
  <si>
    <t>z Výkresů č. 3, 4, 5 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</si>
  <si>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</si>
  <si>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R543211</t>
  </si>
  <si>
    <t>VÝMĚNA JEDNOTLIVÉHO PRAŽCE DŘEVĚNÉHO ZA BETONOVÝ, UPEVNĚNÍ TUHÉ</t>
  </si>
  <si>
    <t>R543331</t>
  </si>
  <si>
    <t>VÝMĚNA KOLEJNICE 49 E1 JEDNOTLIVĚ</t>
  </si>
  <si>
    <t>z Výkresu č. 3  a TZ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</si>
  <si>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tunelu ap.  
2. Položka neobsahuje:  
X  
3. Způsob měření: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</si>
  <si>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</si>
  <si>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</si>
  <si>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</si>
  <si>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</si>
  <si>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</si>
  <si>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</si>
  <si>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</si>
  <si>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</si>
  <si>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</si>
  <si>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</si>
  <si>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z Výkresů č. 3, 4, 5 a TZ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</si>
  <si>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</si>
  <si>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</si>
  <si>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</si>
  <si>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</si>
  <si>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</si>
  <si>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</si>
  <si>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</si>
  <si>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</si>
  <si>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</si>
  <si>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</si>
  <si>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</si>
  <si>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</si>
  <si>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</si>
  <si>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</si>
  <si>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</si>
  <si>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</si>
  <si>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</si>
  <si>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</si>
  <si>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R545121SP</t>
  </si>
  <si>
    <t>KOLEJNICOVÁ SPOJKA - DODÁVKA A MONTÁŽ</t>
  </si>
  <si>
    <t>R541121</t>
  </si>
  <si>
    <t>ROZŠÍŘENÍ ROZCHODU KOLEJE</t>
  </si>
  <si>
    <t>ROZŠÍŘENÍ ROZCHODU KOLEJE VČ. VŠECH PŘIDRUŽENÝCH PRACÍ (POVOLENÍ A UTAŽENÍ UPEVŇOVADEL APOD…)</t>
  </si>
  <si>
    <t>R923941</t>
  </si>
  <si>
    <t>ZAJIŠŤOVACÍ ZNAČKA KONZOLOVÁ (K) VČETNĚ OCELOVÉHO SLOUPKU</t>
  </si>
  <si>
    <t>1. Položka obsahuje: – geodetické zaměření a kontrolu připravenosti pro osazení značky – dodávku konzolové zajišťovací značky a slopku v požadovaném provedení – vykopání jamky, osazení a zabetonování sloupku a upevnění podpůrné konstrukce na sloupek – nalepení nebo uchycení zajišťovací značky a další související práce – všechny potřebné pomůcky, stroje, nářadí a pomocný materiál – kontrolní měření – vyhotovení příslušné dokumentace 2. Položka neobsahuje: X 3. Způsob měření:</t>
  </si>
  <si>
    <t>R5901015020</t>
  </si>
  <si>
    <t>MĚŘENÍ PROSTOROVÉ POLOHY KOLEJE (APK), VČ TECHNICKÉHO PROJEKTU</t>
  </si>
  <si>
    <t>Měření prostorové polohy koleje  (APK)</t>
  </si>
  <si>
    <t>R5901015050</t>
  </si>
  <si>
    <t>PROJEKT ZAJIŠTĚNÍ PROSTOROVÉ POLOHY KOLEJE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</si>
  <si>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</si>
  <si>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</si>
  <si>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</si>
  <si>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</si>
  <si>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</si>
  <si>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</si>
  <si>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</si>
  <si>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</si>
  <si>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965881</t>
  </si>
  <si>
    <t>DEMONTÁŽ IZOLOVANÉHO STYKU MONTOVANÉHO, VČ. SPOJKOVÁNÍ KOLEJNICE</t>
  </si>
  <si>
    <t>(Tato položka je určena pouze pro montované izolované styky. demontáž lepených izolovaných styků se nacení položkami výměny kolejnice ve sd 54.)  
1. Položka obsahuje:  
– zrušení stávajícího montovaného izolovaného styku zahrnuje uvolnění kolejnic z upevňovadel, vyjmutí vložky a spojek, dodání a vložení běžných vodivých spojek, utažení upevňovadel a finální úpravy okolí styku  
– naložení vybouraného materiálu na dopravní prostředek  
2. Položka neobsahuje:  
– kolejnicové propojky, jsou-li požadovány, nacení se položkami ve sd 75  
– odvoz vybouraného materiálu do skladu nebo na likvidaci  
– poplatky za likvidaci odpadů, nacení se položkami ze ssd 0  
3. Způsob měření:  
Izolované styky se uvádějí v kusech, tj. jeden styk v jedné kolejnici.</t>
  </si>
  <si>
    <t>965851</t>
  </si>
  <si>
    <t>DEMONTÁŽ ZAJIŠŤOVACÍ ZNAČKY</t>
  </si>
  <si>
    <t>OTSKP19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</si>
  <si>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</si>
  <si>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</si>
  <si>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</si>
  <si>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</si>
  <si>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</si>
  <si>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</si>
  <si>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R015150</t>
  </si>
  <si>
    <t>901</t>
  </si>
  <si>
    <t>POPLATKY ZA LIKVIDACŮ ODPADŮ NEKONTAMINOVANÝCH - 17 05 08 ŠTĚRK Z KOLEJIŠTĚ (ODPAD PO RECYKLACI), VČETNĚ DOPRAVY</t>
  </si>
  <si>
    <t>R015520</t>
  </si>
  <si>
    <t>906</t>
  </si>
  <si>
    <t>POPLATKY ZA LIKVIDACŮ ODPADŮ NEBEZPEČNÝCH - 17 02 04* ŽELEZNIČNÍ PRAŽCE DŘEVĚNÉ), VČETNĚ DOPRAVY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</si>
  <si>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</si>
  <si>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</si>
  <si>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</si>
  <si>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</si>
  <si>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</si>
  <si>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</si>
  <si>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21-11-01</t>
  </si>
  <si>
    <t>Železniční spodek na přejezdu P4646 v km 24,300</t>
  </si>
  <si>
    <t>SO 21-11-01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</si>
  <si>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</si>
  <si>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</si>
  <si>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</si>
  <si>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</si>
  <si>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</si>
  <si>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</si>
  <si>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</si>
  <si>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</si>
  <si>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</si>
  <si>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</si>
  <si>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</si>
  <si>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</si>
  <si>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</si>
  <si>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</si>
  <si>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</si>
  <si>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</si>
  <si>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</si>
  <si>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</si>
  <si>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</si>
  <si>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</si>
  <si>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</si>
  <si>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</si>
  <si>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</si>
  <si>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z výkresu č.3 a TZ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</si>
  <si>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</si>
  <si>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</si>
  <si>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</si>
  <si>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R21361</t>
  </si>
  <si>
    <t>VÝZTUŽNÉ VRSTVY Z GEOTEXTILIE</t>
  </si>
  <si>
    <t>Technická specifikace položky odpovídá příslušné cenové soustavě.</t>
  </si>
  <si>
    <t>R18110</t>
  </si>
  <si>
    <t>ÚPRAVA PLÁNĚ SE ZHUTNĚNÍM V HORNINĚ TŘ. I</t>
  </si>
  <si>
    <t>položka zahrnuje úpravu pláně včetně vyrovnání výškových rozdílů. Míru zhutnění určuje projekt.</t>
  </si>
  <si>
    <t>R348171</t>
  </si>
  <si>
    <t>ZÁBRADLÍ Z DÍLCŮ KOVOVÝCH S NÁTĚREM</t>
  </si>
  <si>
    <t>KG</t>
  </si>
  <si>
    <t>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</t>
  </si>
  <si>
    <t>18331</t>
  </si>
  <si>
    <t>SADOVNICKÉ OBDĚLÁNÍ PŮDY</t>
  </si>
  <si>
    <t>27231</t>
  </si>
  <si>
    <t>ZÁKLADY Z PROSTÉHO BETONU</t>
  </si>
  <si>
    <t>18222</t>
  </si>
  <si>
    <t>ROZPROSTŘENÍ ORNICE VE SVAHU V TL DO 0,15M</t>
  </si>
  <si>
    <t>18241</t>
  </si>
  <si>
    <t>ZALOŽENÍ TRÁVNÍKU RUČNÍM VÝSEVEM</t>
  </si>
  <si>
    <t>R91783</t>
  </si>
  <si>
    <t>SMĚROVÁ A VÝŠKOVÁ ÚPRAVA NÁST HRANY</t>
  </si>
  <si>
    <t>SMĚROVÁ A VÝŠKOVÁ ÚPRAVA NÁST HRANY - SMĚROVÉ A VÝŠKOVÉ USPOŘÁDÁNÍ, DODÁVKA A MONTÁŽ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</si>
  <si>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</si>
  <si>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</si>
  <si>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</si>
  <si>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</si>
  <si>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</si>
  <si>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</si>
  <si>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</si>
  <si>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</si>
  <si>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E.1.3</t>
  </si>
  <si>
    <t>Železniční přejezdy</t>
  </si>
  <si>
    <t xml:space="preserve">  SO 21-13-01</t>
  </si>
  <si>
    <t>Přejezdová konstrukce přejezdu P4646 v km 24,300</t>
  </si>
  <si>
    <t>SO 21-13-01</t>
  </si>
  <si>
    <t>Přejezdová konstrukce</t>
  </si>
  <si>
    <t>921410</t>
  </si>
  <si>
    <t>ŽELEZNIČNÍ PŘEJEZD PLASTBETONOVÝ</t>
  </si>
  <si>
    <t>z Výkresů č. 3, 4 a TZ</t>
  </si>
  <si>
    <t>1. Položka obsahuje:  
– úpravu a hutnění podloží přejezdové konstrukce  
– dodávku přejezdové konstrukce s veškerými prvky a částmi daného typu přejezdové konstrukce včetně závěrných zídek a jejich betonového základu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</si>
  <si>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</si>
  <si>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POLYMERBETONOVÝCH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</si>
  <si>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</si>
  <si>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</si>
  <si>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</si>
  <si>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</si>
  <si>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</si>
  <si>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</si>
  <si>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</si>
  <si>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</si>
  <si>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</si>
  <si>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</si>
  <si>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</si>
  <si>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</si>
  <si>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</si>
  <si>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</si>
  <si>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</si>
  <si>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</si>
  <si>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</si>
  <si>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</si>
  <si>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</si>
  <si>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</si>
  <si>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</si>
  <si>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</si>
  <si>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</si>
  <si>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</si>
  <si>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R11372</t>
  </si>
  <si>
    <t>FRÉZOVÁNÍ ZPEVNĚNÝCH PLOCH ASFALTOVÝCH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</si>
  <si>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</si>
  <si>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</t>
  </si>
  <si>
    <t>ODSTRANĚNÍ PODKLADU ZPEVNĚNÝCH PLOCH S ASFALT POJIVEM</t>
  </si>
  <si>
    <t>R015130</t>
  </si>
  <si>
    <t>912</t>
  </si>
  <si>
    <t>POPLATKY ZA LIKVIDACŮ ODPADŮ NEKONTAMINOVANÝCH - 17 03 02 VYBOURANÝ ASFALTOVÝ BETON BEZ DEHTU, VČETNĚ DOPRAVY</t>
  </si>
  <si>
    <t>R015330</t>
  </si>
  <si>
    <t>POPLATKY ZA LIKVIDACŮ ODPADŮ NEKONTAMINOVANÝCH - 17 05 04 KAMENNÁ SUŤ, VČ.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</si>
  <si>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naložením a manipulací s materiálem, náklady spojené s dopravou materiálu  
3. Způsob měření:  
(měrná jednotka - nejčastěji Tuna) určující množství odpadu vytříděného v souladu se zákonem č. 185/2001 Sb., o nakládání s odpady, v platném znění.</t>
  </si>
  <si>
    <t>R015190</t>
  </si>
  <si>
    <t>915</t>
  </si>
  <si>
    <t>POPLATKY ZA LIKVIDACŮ ODPADŮ NEKONTAMINOVANÝCH - 17 02 03 PLASTY, VČETNĚ DOPRAVY</t>
  </si>
  <si>
    <t>OSTATNÍ POŽADAVKY - INŽENÝRSKÉ PRÁCE</t>
  </si>
  <si>
    <t>NÁKLADY NA INŽENÝRSKÉ PRÁCE V PRŮBĚHU REALIZACE</t>
  </si>
  <si>
    <t>Ostatní práce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</si>
  <si>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</si>
  <si>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</si>
  <si>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</si>
  <si>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R17360</t>
  </si>
  <si>
    <t>ZEMNÍ KRAJNICE A DOSYPÁVKY Z HORNIN KAMENITÝCH</t>
  </si>
  <si>
    <t>E.1.4</t>
  </si>
  <si>
    <t>Mosty, propustky, zdi</t>
  </si>
  <si>
    <t xml:space="preserve">  SO 21-21-01</t>
  </si>
  <si>
    <t>Železniční propustek v evid. km 24,306</t>
  </si>
  <si>
    <t>SO 21-21-01</t>
  </si>
  <si>
    <t>R9183C2</t>
  </si>
  <si>
    <t>PROPUSTY Z TRUB DN 500MM ŽELEZOBETONOVÝCH</t>
  </si>
  <si>
    <t>z výkresů č. 3, 4 a TZ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</si>
  <si>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</si>
  <si>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</si>
  <si>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</si>
  <si>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</si>
  <si>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R91810</t>
  </si>
  <si>
    <t>ČELA PROPUSTU DN 500 Z BETONOVÝCH DÍLCŮ</t>
  </si>
  <si>
    <t>z výkresů č. 4, 5 a TZ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</si>
  <si>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</si>
  <si>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</si>
  <si>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</si>
  <si>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</si>
  <si>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12940</t>
  </si>
  <si>
    <t>ČIŠTĚNÍ RÁMOVÝCH A KLENBOVÝCH PROPUSTŮ OD NÁNOSŮ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</si>
  <si>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</si>
  <si>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R451312</t>
  </si>
  <si>
    <t>PODKLADNÍ A VÝPLŇOVÉ VRSTVY Z PROSTÉHO BETONU C12/15</t>
  </si>
  <si>
    <t>451314</t>
  </si>
  <si>
    <t>PODKLADNÍ A VÝPLŇOVÉ VRSTVY Z PROSTÉHO BETONU C25/30</t>
  </si>
  <si>
    <t>451324</t>
  </si>
  <si>
    <t>PODKL A VÝPLŇ VRSTVY ZE ŽELEZOBET DO C25/30</t>
  </si>
  <si>
    <t>12931</t>
  </si>
  <si>
    <t>ČIŠTĚNÍ PŘÍKOPŮ OD NÁNOSU DO 0,25M3/M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</si>
  <si>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</si>
  <si>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</si>
  <si>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</si>
  <si>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R923721</t>
  </si>
  <si>
    <t>TABULKA LETOPOČTU V PROVEDENÍ DLE MVL 649 - DODÁVKA A MONTÁŽ</t>
  </si>
  <si>
    <t>R62745</t>
  </si>
  <si>
    <t>OBNOVA, SANACE STÁVAJÍCÍHO ČELA PROPUSTKU</t>
  </si>
  <si>
    <t>OBNOVA, SANACE STÁVAJÍCÍHO ČELA PROPUSTKU - DODÁVKA A MONTÁŽ</t>
  </si>
  <si>
    <t>ZÁBRADLÍ Z DÍLCŮ KOVOVÝCH S NÁTĚREM, VČ CHEMICKÉHO UKOTVENÍ</t>
  </si>
  <si>
    <t>96616</t>
  </si>
  <si>
    <t>BOURÁNÍ KONSTRUKCÍ ZE ŽELEZOBETONU</t>
  </si>
  <si>
    <t>E.3.6</t>
  </si>
  <si>
    <t>Rozvodny vn, nn, osvětlení a dálkové ovládání odpojovačů</t>
  </si>
  <si>
    <t xml:space="preserve">  SO 21-76-01</t>
  </si>
  <si>
    <t>Elektrická přípojka NN přejezdu P4646 v km 24,300</t>
  </si>
  <si>
    <t>SO 21-76-01</t>
  </si>
  <si>
    <t>z výkresů č. 0003 a TZ</t>
  </si>
  <si>
    <t>0,35*0,7*60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</si>
  <si>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</si>
  <si>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</si>
  <si>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</si>
  <si>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0,35*60</t>
  </si>
  <si>
    <t>R587206</t>
  </si>
  <si>
    <t>PŘEDLÁŽDĚNÍ KRYTU Z BETONOVÝCH DLAŽDIC SE ZÁMKEM</t>
  </si>
  <si>
    <t>- pod pojmem *předláždění* se rozumí rozebrání stávající dlažby a pokládka dlažby ze stávajícího dlažebního materiálu (bez dodávky nového) - zahrnuje nezbytnou manipulaci s tímto materiálem (nakládání, doprava, složení, očištění) - dodání a rozprostření m</t>
  </si>
  <si>
    <t>Pokládka a montáž</t>
  </si>
  <si>
    <t>z výkresů č. 0003, 0004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</si>
  <si>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</si>
  <si>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</si>
  <si>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</si>
  <si>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</si>
  <si>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</si>
  <si>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</si>
  <si>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</si>
  <si>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</si>
  <si>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</si>
  <si>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</si>
  <si>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744633</t>
  </si>
  <si>
    <t>JISTIČ TŘÍPÓLOVÝ (10 KA) OD 13 DO 20 A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</si>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</sst>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0+C10+C13+C15+C17+C19+C21+C23</f>
      </c>
    </row>
    <row r="7" spans="2:3" ht="12.75" customHeight="1">
      <c r="B7" s="8" t="s">
        <v>7</v>
      </c>
      <c s="10">
        <f>0+E10+E13+E15+E17+E19+E21+E23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21-01-31'!K8+'PS 21-01-31'!M8</f>
      </c>
      <c s="14">
        <f>C11*0.21</f>
      </c>
      <c s="14">
        <f>C11+D11</f>
      </c>
      <c s="13">
        <f>'PS 21-01-31'!T7</f>
      </c>
    </row>
    <row r="12" spans="1:6" ht="12.75">
      <c r="A12" s="11" t="s">
        <v>544</v>
      </c>
      <c s="12" t="s">
        <v>545</v>
      </c>
      <c s="14">
        <f>'PS 21-01-32'!K8+'PS 21-01-32'!M8</f>
      </c>
      <c s="14">
        <f>C12*0.21</f>
      </c>
      <c s="14">
        <f>C12+D12</f>
      </c>
      <c s="13">
        <f>'PS 21-01-32'!T7</f>
      </c>
    </row>
    <row r="13" spans="1:6" ht="12.75">
      <c r="A13" s="11" t="s">
        <v>568</v>
      </c>
      <c s="12" t="s">
        <v>569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570</v>
      </c>
      <c s="12" t="s">
        <v>571</v>
      </c>
      <c s="14">
        <f>'SO 21-10-01'!K8+'SO 21-10-01'!M8</f>
      </c>
      <c s="14">
        <f>C14*0.21</f>
      </c>
      <c s="14">
        <f>C14+D14</f>
      </c>
      <c s="13">
        <f>'SO 21-10-01'!T7</f>
      </c>
    </row>
    <row r="15" spans="1:6" ht="12.75">
      <c r="A15" s="11" t="s">
        <v>655</v>
      </c>
      <c s="12" t="s">
        <v>656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657</v>
      </c>
      <c s="12" t="s">
        <v>658</v>
      </c>
      <c s="14">
        <f>'SO 21-11-01'!K8+'SO 21-11-01'!M8</f>
      </c>
      <c s="14">
        <f>C16*0.21</f>
      </c>
      <c s="14">
        <f>C16+D16</f>
      </c>
      <c s="13">
        <f>'SO 21-11-01'!T7</f>
      </c>
    </row>
    <row r="17" spans="1:6" ht="12.75">
      <c r="A17" s="11" t="s">
        <v>716</v>
      </c>
      <c s="12" t="s">
        <v>717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718</v>
      </c>
      <c s="12" t="s">
        <v>719</v>
      </c>
      <c s="14">
        <f>'SO 21-13-01'!K8+'SO 21-13-01'!M8</f>
      </c>
      <c s="14">
        <f>C18*0.21</f>
      </c>
      <c s="14">
        <f>C18+D18</f>
      </c>
      <c s="13">
        <f>'SO 21-13-01'!T7</f>
      </c>
    </row>
    <row r="19" spans="1:6" ht="12.75">
      <c r="A19" s="11" t="s">
        <v>774</v>
      </c>
      <c s="12" t="s">
        <v>775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776</v>
      </c>
      <c s="12" t="s">
        <v>777</v>
      </c>
      <c s="14">
        <f>'SO 21-21-01'!K8+'SO 21-21-01'!M8</f>
      </c>
      <c s="14">
        <f>C20*0.21</f>
      </c>
      <c s="14">
        <f>C20+D20</f>
      </c>
      <c s="13">
        <f>'SO 21-21-01'!T7</f>
      </c>
    </row>
    <row r="21" spans="1:6" ht="12.75">
      <c r="A21" s="11" t="s">
        <v>815</v>
      </c>
      <c s="12" t="s">
        <v>816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817</v>
      </c>
      <c s="12" t="s">
        <v>818</v>
      </c>
      <c s="14">
        <f>'SO 21-76-01'!K8+'SO 21-76-01'!M8</f>
      </c>
      <c s="14">
        <f>C22*0.21</f>
      </c>
      <c s="14">
        <f>C22+D22</f>
      </c>
      <c s="13">
        <f>'SO 21-76-01'!T7</f>
      </c>
    </row>
    <row r="23" spans="1:6" ht="12.75">
      <c r="A23" s="11" t="s">
        <v>857</v>
      </c>
      <c s="12" t="s">
        <v>858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859</v>
      </c>
      <c s="12" t="s">
        <v>858</v>
      </c>
      <c s="14">
        <f>'SO 98-98'!K8+'SO 98-98'!M8</f>
      </c>
      <c s="14">
        <f>C24*0.21</f>
      </c>
      <c s="14">
        <f>C24+D24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COUNTIFS(L8:L549,"=0",A8:A549,"P")+COUNTIFS(L8:L549,"",A8:A549,"P")+SUM(Q8:Q549)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0+J9+J78+J239+J308+J369+J390+J499+J536</f>
      </c>
      <c s="29">
        <f>0+K9+K78+K239+K308+K369+K390+K499+K536</f>
      </c>
      <c s="29">
        <f>0+L9+L78+L239+L308+L369+L390+L499+L536</f>
      </c>
      <c s="29">
        <f>0+M9+M78+M239+M308+M369+M390+M499+M536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1.31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122.05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11.76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25.5">
      <c r="A30" t="s">
        <v>49</v>
      </c>
      <c s="34" t="s">
        <v>79</v>
      </c>
      <c s="34" t="s">
        <v>76</v>
      </c>
      <c s="35" t="s">
        <v>80</v>
      </c>
      <c s="6" t="s">
        <v>81</v>
      </c>
      <c s="36" t="s">
        <v>72</v>
      </c>
      <c s="37">
        <v>366.8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29.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50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92</v>
      </c>
      <c s="35" t="s">
        <v>47</v>
      </c>
      <c s="6" t="s">
        <v>93</v>
      </c>
      <c s="36" t="s">
        <v>87</v>
      </c>
      <c s="37">
        <v>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89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87</v>
      </c>
      <c s="37">
        <v>1310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72</v>
      </c>
      <c s="37">
        <v>491.36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53">
      <c r="A49" t="s">
        <v>58</v>
      </c>
      <c r="E49" s="39" t="s">
        <v>101</v>
      </c>
    </row>
    <row r="50" spans="1:16" ht="12.75">
      <c r="A50" t="s">
        <v>49</v>
      </c>
      <c s="34" t="s">
        <v>80</v>
      </c>
      <c s="34" t="s">
        <v>102</v>
      </c>
      <c s="35" t="s">
        <v>47</v>
      </c>
      <c s="6" t="s">
        <v>103</v>
      </c>
      <c s="36" t="s">
        <v>104</v>
      </c>
      <c s="37">
        <v>473.2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88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105</v>
      </c>
    </row>
    <row r="53" spans="1:5" ht="12.75">
      <c r="A53" t="s">
        <v>58</v>
      </c>
      <c r="E53" s="39" t="s">
        <v>90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87</v>
      </c>
      <c s="37">
        <v>104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88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2.75">
      <c r="A57" t="s">
        <v>58</v>
      </c>
      <c r="E57" s="39" t="s">
        <v>90</v>
      </c>
    </row>
    <row r="58" spans="1:16" ht="25.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62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90</v>
      </c>
    </row>
    <row r="62" spans="1:16" ht="12.7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116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109</v>
      </c>
    </row>
    <row r="69" spans="1:5" ht="102">
      <c r="A69" t="s">
        <v>58</v>
      </c>
      <c r="E69" s="39" t="s">
        <v>120</v>
      </c>
    </row>
    <row r="70" spans="1:16" ht="12.75">
      <c r="A70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62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109</v>
      </c>
    </row>
    <row r="73" spans="1:5" ht="12.75">
      <c r="A73" t="s">
        <v>58</v>
      </c>
      <c r="E73" s="39" t="s">
        <v>90</v>
      </c>
    </row>
    <row r="74" spans="1:16" ht="25.5">
      <c r="A74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128</v>
      </c>
      <c s="37">
        <v>18.5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65.75">
      <c r="A77" t="s">
        <v>58</v>
      </c>
      <c r="E77" s="39" t="s">
        <v>129</v>
      </c>
    </row>
    <row r="78" spans="1:13" ht="12.75">
      <c r="A78" t="s">
        <v>46</v>
      </c>
      <c r="C78" s="31" t="s">
        <v>27</v>
      </c>
      <c r="E78" s="33" t="s">
        <v>130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</f>
      </c>
      <c s="32">
        <f>0+M79+M83+M87+M91+M95+M99+M103+M107+M111+M115+M119+M123+M127+M131+M135+M139+M143+M147+M151+M155+M159+M163+M167+M171+M175+M179+M183+M187+M191+M195+M199+M203+M207+M211+M215+M219+M223+M227+M231+M235</f>
      </c>
    </row>
    <row r="79" spans="1:16" ht="12.7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134</v>
      </c>
      <c s="37">
        <v>19.576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25.5">
      <c r="A82" t="s">
        <v>58</v>
      </c>
      <c r="E82" s="39" t="s">
        <v>136</v>
      </c>
    </row>
    <row r="83" spans="1:16" ht="12.75">
      <c r="A83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134</v>
      </c>
      <c s="37">
        <v>21.704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140</v>
      </c>
    </row>
    <row r="86" spans="1:5" ht="25.5">
      <c r="A86" t="s">
        <v>58</v>
      </c>
      <c r="E86" s="39" t="s">
        <v>136</v>
      </c>
    </row>
    <row r="87" spans="1:16" ht="12.75">
      <c r="A87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134</v>
      </c>
      <c s="37">
        <v>19.576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12.75">
      <c r="A90" t="s">
        <v>58</v>
      </c>
      <c r="E90" s="39" t="s">
        <v>90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134</v>
      </c>
      <c s="37">
        <v>21.704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88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140</v>
      </c>
    </row>
    <row r="94" spans="1:5" ht="12.75">
      <c r="A94" t="s">
        <v>58</v>
      </c>
      <c r="E94" s="39" t="s">
        <v>90</v>
      </c>
    </row>
    <row r="95" spans="1:16" ht="25.5">
      <c r="A95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62</v>
      </c>
      <c s="37">
        <v>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109</v>
      </c>
    </row>
    <row r="98" spans="1:5" ht="12.75">
      <c r="A98" t="s">
        <v>58</v>
      </c>
      <c r="E98" s="39" t="s">
        <v>90</v>
      </c>
    </row>
    <row r="99" spans="1:16" ht="25.5">
      <c r="A99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109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9.72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157</v>
      </c>
    </row>
    <row r="106" spans="1:5" ht="12.75">
      <c r="A106" t="s">
        <v>58</v>
      </c>
      <c r="E106" s="39" t="s">
        <v>90</v>
      </c>
    </row>
    <row r="107" spans="1:16" ht="25.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87</v>
      </c>
      <c s="37">
        <v>1948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88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109</v>
      </c>
    </row>
    <row r="110" spans="1:5" ht="63.75">
      <c r="A110" t="s">
        <v>58</v>
      </c>
      <c r="E110" s="39" t="s">
        <v>161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88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109</v>
      </c>
    </row>
    <row r="114" spans="1:5" ht="12.75">
      <c r="A114" t="s">
        <v>58</v>
      </c>
      <c r="E114" s="39" t="s">
        <v>90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88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109</v>
      </c>
    </row>
    <row r="118" spans="1:5" ht="12.75">
      <c r="A118" t="s">
        <v>58</v>
      </c>
      <c r="E118" s="39" t="s">
        <v>90</v>
      </c>
    </row>
    <row r="119" spans="1:16" ht="12.75">
      <c r="A119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88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109</v>
      </c>
    </row>
    <row r="122" spans="1:5" ht="12.75">
      <c r="A122" t="s">
        <v>58</v>
      </c>
      <c r="E122" s="39" t="s">
        <v>90</v>
      </c>
    </row>
    <row r="123" spans="1:16" ht="12.75">
      <c r="A123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174</v>
      </c>
      <c s="37">
        <v>205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175</v>
      </c>
    </row>
    <row r="127" spans="1:16" ht="12.75">
      <c r="A127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174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179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87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109</v>
      </c>
    </row>
    <row r="134" spans="1:5" ht="38.25">
      <c r="A134" t="s">
        <v>58</v>
      </c>
      <c r="E134" s="39" t="s">
        <v>183</v>
      </c>
    </row>
    <row r="135" spans="1:16" ht="12.7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87</v>
      </c>
      <c s="37">
        <v>104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109</v>
      </c>
    </row>
    <row r="138" spans="1:5" ht="38.25">
      <c r="A138" t="s">
        <v>58</v>
      </c>
      <c r="E138" s="39" t="s">
        <v>183</v>
      </c>
    </row>
    <row r="139" spans="1:16" ht="12.75">
      <c r="A139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87</v>
      </c>
      <c s="37">
        <v>10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109</v>
      </c>
    </row>
    <row r="142" spans="1:5" ht="38.25">
      <c r="A142" t="s">
        <v>58</v>
      </c>
      <c r="E142" s="39" t="s">
        <v>183</v>
      </c>
    </row>
    <row r="143" spans="1:16" ht="25.5">
      <c r="A143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88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109</v>
      </c>
    </row>
    <row r="146" spans="1:5" ht="12.75">
      <c r="A146" t="s">
        <v>58</v>
      </c>
      <c r="E146" s="39" t="s">
        <v>90</v>
      </c>
    </row>
    <row r="147" spans="1:16" ht="25.5">
      <c r="A147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88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109</v>
      </c>
    </row>
    <row r="150" spans="1:5" ht="12.75">
      <c r="A150" t="s">
        <v>58</v>
      </c>
      <c r="E150" s="39" t="s">
        <v>90</v>
      </c>
    </row>
    <row r="151" spans="1:16" ht="25.5">
      <c r="A15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88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109</v>
      </c>
    </row>
    <row r="154" spans="1:5" ht="12.75">
      <c r="A154" t="s">
        <v>58</v>
      </c>
      <c r="E154" s="39" t="s">
        <v>90</v>
      </c>
    </row>
    <row r="155" spans="1:16" ht="12.75">
      <c r="A155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109</v>
      </c>
    </row>
    <row r="158" spans="1:5" ht="76.5">
      <c r="A158" t="s">
        <v>58</v>
      </c>
      <c r="E158" s="39" t="s">
        <v>202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88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109</v>
      </c>
    </row>
    <row r="162" spans="1:5" ht="12.75">
      <c r="A162" t="s">
        <v>58</v>
      </c>
      <c r="E162" s="39" t="s">
        <v>90</v>
      </c>
    </row>
    <row r="163" spans="1:16" ht="12.75">
      <c r="A163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139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88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90</v>
      </c>
    </row>
    <row r="167" spans="1:16" ht="12.75">
      <c r="A167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88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90</v>
      </c>
    </row>
    <row r="171" spans="1:16" ht="12.75">
      <c r="A171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87</v>
      </c>
      <c s="37">
        <v>3676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109</v>
      </c>
    </row>
    <row r="174" spans="1:5" ht="76.5">
      <c r="A174" t="s">
        <v>58</v>
      </c>
      <c r="E174" s="39" t="s">
        <v>215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87</v>
      </c>
      <c s="37">
        <v>3676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88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109</v>
      </c>
    </row>
    <row r="178" spans="1:5" ht="12.75">
      <c r="A178" t="s">
        <v>58</v>
      </c>
      <c r="E178" s="39" t="s">
        <v>90</v>
      </c>
    </row>
    <row r="179" spans="1:16" ht="12.75">
      <c r="A179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18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63</v>
      </c>
    </row>
    <row r="182" spans="1:5" ht="102">
      <c r="A182" t="s">
        <v>58</v>
      </c>
      <c r="E182" s="39" t="s">
        <v>120</v>
      </c>
    </row>
    <row r="183" spans="1:16" ht="12.75">
      <c r="A183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88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90</v>
      </c>
    </row>
    <row r="187" spans="1:16" ht="12.75">
      <c r="A187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02">
      <c r="A190" t="s">
        <v>58</v>
      </c>
      <c r="E190" s="39" t="s">
        <v>120</v>
      </c>
    </row>
    <row r="191" spans="1:16" ht="12.75">
      <c r="A191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88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2.75">
      <c r="A194" t="s">
        <v>58</v>
      </c>
      <c r="E194" s="39" t="s">
        <v>90</v>
      </c>
    </row>
    <row r="195" spans="1:16" ht="12.75">
      <c r="A195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234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76.5">
      <c r="A198" t="s">
        <v>58</v>
      </c>
      <c r="E198" s="39" t="s">
        <v>235</v>
      </c>
    </row>
    <row r="199" spans="1:16" ht="12.75">
      <c r="A199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87</v>
      </c>
      <c s="37">
        <v>3676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76.5">
      <c r="A202" t="s">
        <v>58</v>
      </c>
      <c r="E202" s="39" t="s">
        <v>239</v>
      </c>
    </row>
    <row r="203" spans="1:16" ht="12.75">
      <c r="A203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88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109</v>
      </c>
    </row>
    <row r="206" spans="1:5" ht="12.75">
      <c r="A206" t="s">
        <v>58</v>
      </c>
      <c r="E206" s="39" t="s">
        <v>90</v>
      </c>
    </row>
    <row r="207" spans="1:16" ht="12.75">
      <c r="A207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88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109</v>
      </c>
    </row>
    <row r="210" spans="1:5" ht="12.75">
      <c r="A210" t="s">
        <v>58</v>
      </c>
      <c r="E210" s="39" t="s">
        <v>90</v>
      </c>
    </row>
    <row r="211" spans="1:16" ht="12.75">
      <c r="A211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88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63</v>
      </c>
    </row>
    <row r="214" spans="1:5" ht="12.75">
      <c r="A214" t="s">
        <v>58</v>
      </c>
      <c r="E214" s="39" t="s">
        <v>90</v>
      </c>
    </row>
    <row r="215" spans="1:16" ht="12.75">
      <c r="A215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62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88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90</v>
      </c>
    </row>
    <row r="219" spans="1:16" ht="12.75">
      <c r="A219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87</v>
      </c>
      <c s="37">
        <v>52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255</v>
      </c>
    </row>
    <row r="222" spans="1:5" ht="51">
      <c r="A222" t="s">
        <v>58</v>
      </c>
      <c r="E222" s="39" t="s">
        <v>256</v>
      </c>
    </row>
    <row r="223" spans="1:16" ht="12.75">
      <c r="A223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88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255</v>
      </c>
    </row>
    <row r="226" spans="1:5" ht="12.75">
      <c r="A226" t="s">
        <v>58</v>
      </c>
      <c r="E226" s="39" t="s">
        <v>90</v>
      </c>
    </row>
    <row r="227" spans="1:16" ht="25.5">
      <c r="A227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87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63</v>
      </c>
    </row>
    <row r="230" spans="1:5" ht="51">
      <c r="A230" t="s">
        <v>58</v>
      </c>
      <c r="E230" s="39" t="s">
        <v>263</v>
      </c>
    </row>
    <row r="231" spans="1:16" ht="25.5">
      <c r="A231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87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63</v>
      </c>
    </row>
    <row r="234" spans="1:5" ht="38.25">
      <c r="A234" t="s">
        <v>58</v>
      </c>
      <c r="E234" s="39" t="s">
        <v>267</v>
      </c>
    </row>
    <row r="235" spans="1:16" ht="25.5">
      <c r="A235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12.75">
      <c r="A238" t="s">
        <v>58</v>
      </c>
      <c r="E238" s="39" t="s">
        <v>271</v>
      </c>
    </row>
    <row r="239" spans="1:13" ht="12.75">
      <c r="A239" t="s">
        <v>46</v>
      </c>
      <c r="C239" s="31" t="s">
        <v>26</v>
      </c>
      <c r="E239" s="33" t="s">
        <v>272</v>
      </c>
      <c r="J239" s="32">
        <f>0</f>
      </c>
      <c s="32">
        <f>0</f>
      </c>
      <c s="32">
        <f>0+L240+L244+L248+L252+L256+L260+L264+L268+L272+L276+L280+L284+L288+L292+L296+L300+L304</f>
      </c>
      <c s="32">
        <f>0+M240+M244+M248+M252+M256+M260+M264+M268+M272+M276+M280+M284+M288+M292+M296+M300+M304</f>
      </c>
    </row>
    <row r="240" spans="1:16" ht="12.75">
      <c r="A240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88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276</v>
      </c>
    </row>
    <row r="243" spans="1:5" ht="12.75">
      <c r="A243" t="s">
        <v>58</v>
      </c>
      <c r="E243" s="39" t="s">
        <v>90</v>
      </c>
    </row>
    <row r="244" spans="1:16" ht="12.75">
      <c r="A244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88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276</v>
      </c>
    </row>
    <row r="247" spans="1:5" ht="12.75">
      <c r="A247" t="s">
        <v>58</v>
      </c>
      <c r="E247" s="39" t="s">
        <v>90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276</v>
      </c>
    </row>
    <row r="251" spans="1:5" ht="51">
      <c r="A251" t="s">
        <v>58</v>
      </c>
      <c r="E251" s="39" t="s">
        <v>283</v>
      </c>
    </row>
    <row r="252" spans="1:16" ht="12.75">
      <c r="A252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88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276</v>
      </c>
    </row>
    <row r="255" spans="1:5" ht="12.75">
      <c r="A255" t="s">
        <v>58</v>
      </c>
      <c r="E255" s="39" t="s">
        <v>90</v>
      </c>
    </row>
    <row r="256" spans="1:16" ht="12.75">
      <c r="A256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276</v>
      </c>
    </row>
    <row r="259" spans="1:5" ht="12.75">
      <c r="A259" t="s">
        <v>58</v>
      </c>
      <c r="E259" s="39" t="s">
        <v>290</v>
      </c>
    </row>
    <row r="260" spans="1:16" ht="12.75">
      <c r="A260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276</v>
      </c>
    </row>
    <row r="263" spans="1:5" ht="63.75">
      <c r="A263" t="s">
        <v>58</v>
      </c>
      <c r="E263" s="39" t="s">
        <v>294</v>
      </c>
    </row>
    <row r="264" spans="1:16" ht="12.75">
      <c r="A264" t="s">
        <v>49</v>
      </c>
      <c s="34" t="s">
        <v>295</v>
      </c>
      <c s="34" t="s">
        <v>296</v>
      </c>
      <c s="35" t="s">
        <v>47</v>
      </c>
      <c s="6" t="s">
        <v>297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276</v>
      </c>
    </row>
    <row r="267" spans="1:5" ht="51">
      <c r="A267" t="s">
        <v>58</v>
      </c>
      <c r="E267" s="39" t="s">
        <v>298</v>
      </c>
    </row>
    <row r="268" spans="1:16" ht="12.75">
      <c r="A268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88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276</v>
      </c>
    </row>
    <row r="271" spans="1:5" ht="12.75">
      <c r="A271" t="s">
        <v>58</v>
      </c>
      <c r="E271" s="39" t="s">
        <v>90</v>
      </c>
    </row>
    <row r="272" spans="1:16" ht="12.75">
      <c r="A272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62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276</v>
      </c>
    </row>
    <row r="275" spans="1:5" ht="63.75">
      <c r="A275" t="s">
        <v>58</v>
      </c>
      <c r="E275" s="39" t="s">
        <v>305</v>
      </c>
    </row>
    <row r="276" spans="1:16" ht="12.75">
      <c r="A276" t="s">
        <v>49</v>
      </c>
      <c s="34" t="s">
        <v>306</v>
      </c>
      <c s="34" t="s">
        <v>307</v>
      </c>
      <c s="35" t="s">
        <v>47</v>
      </c>
      <c s="6" t="s">
        <v>308</v>
      </c>
      <c s="36" t="s">
        <v>62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276</v>
      </c>
    </row>
    <row r="279" spans="1:5" ht="63.75">
      <c r="A279" t="s">
        <v>58</v>
      </c>
      <c r="E279" s="39" t="s">
        <v>309</v>
      </c>
    </row>
    <row r="280" spans="1:16" ht="12.75">
      <c r="A280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88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63</v>
      </c>
    </row>
    <row r="283" spans="1:5" ht="12.75">
      <c r="A283" t="s">
        <v>58</v>
      </c>
      <c r="E283" s="39" t="s">
        <v>90</v>
      </c>
    </row>
    <row r="284" spans="1:16" ht="12.75">
      <c r="A284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88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63</v>
      </c>
    </row>
    <row r="287" spans="1:5" ht="12.75">
      <c r="A287" t="s">
        <v>58</v>
      </c>
      <c r="E287" s="39" t="s">
        <v>90</v>
      </c>
    </row>
    <row r="288" spans="1:16" ht="12.75">
      <c r="A288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88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276</v>
      </c>
    </row>
    <row r="291" spans="1:5" ht="12.75">
      <c r="A291" t="s">
        <v>58</v>
      </c>
      <c r="E291" s="39" t="s">
        <v>90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67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321</v>
      </c>
    </row>
    <row r="296" spans="1:16" ht="25.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63</v>
      </c>
    </row>
    <row r="299" spans="1:5" ht="25.5">
      <c r="A299" t="s">
        <v>58</v>
      </c>
      <c r="E299" s="39" t="s">
        <v>325</v>
      </c>
    </row>
    <row r="300" spans="1:16" ht="12.75">
      <c r="A300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63</v>
      </c>
    </row>
    <row r="303" spans="1:5" ht="12.75">
      <c r="A303" t="s">
        <v>58</v>
      </c>
      <c r="E303" s="39" t="s">
        <v>328</v>
      </c>
    </row>
    <row r="304" spans="1:16" ht="12.75">
      <c r="A304" t="s">
        <v>49</v>
      </c>
      <c s="34" t="s">
        <v>329</v>
      </c>
      <c s="34" t="s">
        <v>330</v>
      </c>
      <c s="35" t="s">
        <v>47</v>
      </c>
      <c s="6" t="s">
        <v>331</v>
      </c>
      <c s="36" t="s">
        <v>62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331</v>
      </c>
    </row>
    <row r="308" spans="1:13" ht="12.75">
      <c r="A308" t="s">
        <v>46</v>
      </c>
      <c r="C308" s="31" t="s">
        <v>69</v>
      </c>
      <c r="E308" s="33" t="s">
        <v>332</v>
      </c>
      <c r="J308" s="32">
        <f>0</f>
      </c>
      <c s="32">
        <f>0</f>
      </c>
      <c s="32">
        <f>0+L309+L313+L317+L321+L325+L329+L333+L337+L341+L345+L349+L353+L357+L361+L365</f>
      </c>
      <c s="32">
        <f>0+M309+M313+M317+M321+M325+M329+M333+M337+M341+M345+M349+M353+M357+M361+M365</f>
      </c>
    </row>
    <row r="309" spans="1:16" ht="25.5">
      <c r="A309" t="s">
        <v>49</v>
      </c>
      <c s="34" t="s">
        <v>333</v>
      </c>
      <c s="34" t="s">
        <v>334</v>
      </c>
      <c s="35" t="s">
        <v>47</v>
      </c>
      <c s="6" t="s">
        <v>335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88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336</v>
      </c>
    </row>
    <row r="312" spans="1:5" ht="12.75">
      <c r="A312" t="s">
        <v>58</v>
      </c>
      <c r="E312" s="39" t="s">
        <v>90</v>
      </c>
    </row>
    <row r="313" spans="1:16" ht="12.75">
      <c r="A313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88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336</v>
      </c>
    </row>
    <row r="316" spans="1:5" ht="12.75">
      <c r="A316" t="s">
        <v>58</v>
      </c>
      <c r="E316" s="39" t="s">
        <v>90</v>
      </c>
    </row>
    <row r="317" spans="1:16" ht="12.75">
      <c r="A317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88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109</v>
      </c>
    </row>
    <row r="320" spans="1:5" ht="12.75">
      <c r="A320" t="s">
        <v>58</v>
      </c>
      <c r="E320" s="39" t="s">
        <v>90</v>
      </c>
    </row>
    <row r="321" spans="1:16" ht="12.75">
      <c r="A321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109</v>
      </c>
    </row>
    <row r="324" spans="1:5" ht="12.75">
      <c r="A324" t="s">
        <v>58</v>
      </c>
      <c r="E324" s="39" t="s">
        <v>346</v>
      </c>
    </row>
    <row r="325" spans="1:16" ht="12.75">
      <c r="A325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88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109</v>
      </c>
    </row>
    <row r="328" spans="1:5" ht="12.75">
      <c r="A328" t="s">
        <v>58</v>
      </c>
      <c r="E328" s="39" t="s">
        <v>90</v>
      </c>
    </row>
    <row r="329" spans="1:16" ht="12.75">
      <c r="A329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62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88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109</v>
      </c>
    </row>
    <row r="332" spans="1:5" ht="12.75">
      <c r="A332" t="s">
        <v>58</v>
      </c>
      <c r="E332" s="39" t="s">
        <v>90</v>
      </c>
    </row>
    <row r="333" spans="1:16" ht="12.75">
      <c r="A333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336</v>
      </c>
    </row>
    <row r="336" spans="1:5" ht="51">
      <c r="A336" t="s">
        <v>58</v>
      </c>
      <c r="E336" s="39" t="s">
        <v>356</v>
      </c>
    </row>
    <row r="337" spans="1:16" ht="12.75">
      <c r="A337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88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336</v>
      </c>
    </row>
    <row r="340" spans="1:5" ht="12.75">
      <c r="A340" t="s">
        <v>58</v>
      </c>
      <c r="E340" s="39" t="s">
        <v>90</v>
      </c>
    </row>
    <row r="341" spans="1:16" ht="12.75">
      <c r="A341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336</v>
      </c>
    </row>
    <row r="344" spans="1:5" ht="51">
      <c r="A344" t="s">
        <v>58</v>
      </c>
      <c r="E344" s="39" t="s">
        <v>363</v>
      </c>
    </row>
    <row r="345" spans="1:16" ht="12.75">
      <c r="A345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88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336</v>
      </c>
    </row>
    <row r="348" spans="1:5" ht="12.75">
      <c r="A348" t="s">
        <v>58</v>
      </c>
      <c r="E348" s="39" t="s">
        <v>90</v>
      </c>
    </row>
    <row r="349" spans="1:16" ht="12.75">
      <c r="A349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336</v>
      </c>
    </row>
    <row r="352" spans="1:5" ht="51">
      <c r="A352" t="s">
        <v>58</v>
      </c>
      <c r="E352" s="39" t="s">
        <v>370</v>
      </c>
    </row>
    <row r="353" spans="1:16" ht="12.75">
      <c r="A353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88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336</v>
      </c>
    </row>
    <row r="356" spans="1:5" ht="12.75">
      <c r="A356" t="s">
        <v>58</v>
      </c>
      <c r="E356" s="39" t="s">
        <v>90</v>
      </c>
    </row>
    <row r="357" spans="1:16" ht="12.75">
      <c r="A357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62</v>
      </c>
      <c s="37">
        <v>12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255</v>
      </c>
    </row>
    <row r="360" spans="1:5" ht="63.75">
      <c r="A360" t="s">
        <v>58</v>
      </c>
      <c r="E360" s="39" t="s">
        <v>377</v>
      </c>
    </row>
    <row r="361" spans="1:16" ht="12.75">
      <c r="A361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255</v>
      </c>
    </row>
    <row r="364" spans="1:5" ht="63.75">
      <c r="A364" t="s">
        <v>58</v>
      </c>
      <c r="E364" s="39" t="s">
        <v>381</v>
      </c>
    </row>
    <row r="365" spans="1:16" ht="12.75">
      <c r="A365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67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63</v>
      </c>
    </row>
    <row r="368" spans="1:5" ht="12.75">
      <c r="A368" t="s">
        <v>58</v>
      </c>
      <c r="E368" s="39" t="s">
        <v>385</v>
      </c>
    </row>
    <row r="369" spans="1:13" ht="12.75">
      <c r="A369" t="s">
        <v>46</v>
      </c>
      <c r="C369" s="31" t="s">
        <v>386</v>
      </c>
      <c r="E369" s="33" t="s">
        <v>387</v>
      </c>
      <c r="J369" s="32">
        <f>0</f>
      </c>
      <c s="32">
        <f>0</f>
      </c>
      <c s="32">
        <f>0+L370+L374+L378+L382+L386</f>
      </c>
      <c s="32">
        <f>0+M370+M374+M378+M382+M386</f>
      </c>
    </row>
    <row r="370" spans="1:16" ht="12.75">
      <c r="A370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62</v>
      </c>
      <c s="37">
        <v>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391</v>
      </c>
    </row>
    <row r="374" spans="1:16" ht="12.75">
      <c r="A374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6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25.5">
      <c r="A377" t="s">
        <v>58</v>
      </c>
      <c r="E377" s="39" t="s">
        <v>395</v>
      </c>
    </row>
    <row r="378" spans="1:16" ht="12.75">
      <c r="A378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399</v>
      </c>
      <c s="37">
        <v>7.1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63</v>
      </c>
    </row>
    <row r="381" spans="1:5" ht="12.75">
      <c r="A381" t="s">
        <v>58</v>
      </c>
      <c r="E381" s="39" t="s">
        <v>398</v>
      </c>
    </row>
    <row r="382" spans="1:16" ht="25.5">
      <c r="A382" t="s">
        <v>49</v>
      </c>
      <c s="34" t="s">
        <v>400</v>
      </c>
      <c s="34" t="s">
        <v>401</v>
      </c>
      <c s="35" t="s">
        <v>402</v>
      </c>
      <c s="6" t="s">
        <v>403</v>
      </c>
      <c s="36" t="s">
        <v>128</v>
      </c>
      <c s="37">
        <v>0.18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63</v>
      </c>
    </row>
    <row r="385" spans="1:5" ht="165.75">
      <c r="A385" t="s">
        <v>58</v>
      </c>
      <c r="E385" s="39" t="s">
        <v>404</v>
      </c>
    </row>
    <row r="386" spans="1:16" ht="25.5">
      <c r="A386" t="s">
        <v>49</v>
      </c>
      <c s="34" t="s">
        <v>405</v>
      </c>
      <c s="34" t="s">
        <v>406</v>
      </c>
      <c s="35" t="s">
        <v>407</v>
      </c>
      <c s="6" t="s">
        <v>408</v>
      </c>
      <c s="36" t="s">
        <v>128</v>
      </c>
      <c s="37">
        <v>0.142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63</v>
      </c>
    </row>
    <row r="389" spans="1:5" ht="165.75">
      <c r="A389" t="s">
        <v>58</v>
      </c>
      <c r="E389" s="39" t="s">
        <v>404</v>
      </c>
    </row>
    <row r="390" spans="1:13" ht="12.75">
      <c r="A390" t="s">
        <v>46</v>
      </c>
      <c r="C390" s="31" t="s">
        <v>409</v>
      </c>
      <c r="E390" s="33" t="s">
        <v>409</v>
      </c>
      <c r="J390" s="32">
        <f>0</f>
      </c>
      <c s="32">
        <f>0</f>
      </c>
      <c s="32">
        <f>0+L391+L395+L399+L403+L407+L411+L415+L419+L423+L427+L431+L435+L439+L443+L447+L451+L455+L459+L463+L467+L471+L475+L479+L483+L487+L491+L495</f>
      </c>
      <c s="32">
        <f>0+M391+M395+M399+M403+M407+M411+M415+M419+M423+M427+M431+M435+M439+M443+M447+M451+M455+M459+M463+M467+M471+M475+M479+M483+M487+M491+M495</f>
      </c>
    </row>
    <row r="391" spans="1:16" ht="12.75">
      <c r="A391" t="s">
        <v>49</v>
      </c>
      <c s="34" t="s">
        <v>410</v>
      </c>
      <c s="34" t="s">
        <v>411</v>
      </c>
      <c s="35" t="s">
        <v>47</v>
      </c>
      <c s="6" t="s">
        <v>412</v>
      </c>
      <c s="36" t="s">
        <v>62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14.75">
      <c r="A394" t="s">
        <v>58</v>
      </c>
      <c r="E394" s="39" t="s">
        <v>413</v>
      </c>
    </row>
    <row r="395" spans="1:16" ht="12.75">
      <c r="A395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88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12.75">
      <c r="A398" t="s">
        <v>58</v>
      </c>
      <c r="E398" s="39" t="s">
        <v>90</v>
      </c>
    </row>
    <row r="399" spans="1:16" ht="12.75">
      <c r="A399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88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90</v>
      </c>
    </row>
    <row r="403" spans="1:16" ht="12.75">
      <c r="A403" t="s">
        <v>49</v>
      </c>
      <c s="34" t="s">
        <v>420</v>
      </c>
      <c s="34" t="s">
        <v>421</v>
      </c>
      <c s="35" t="s">
        <v>47</v>
      </c>
      <c s="6" t="s">
        <v>422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88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12.75">
      <c r="A406" t="s">
        <v>58</v>
      </c>
      <c r="E406" s="39" t="s">
        <v>90</v>
      </c>
    </row>
    <row r="407" spans="1:16" ht="12.75">
      <c r="A407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88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63</v>
      </c>
    </row>
    <row r="410" spans="1:5" ht="12.75">
      <c r="A410" t="s">
        <v>58</v>
      </c>
      <c r="E410" s="39" t="s">
        <v>90</v>
      </c>
    </row>
    <row r="411" spans="1:16" ht="12.75">
      <c r="A411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88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90</v>
      </c>
    </row>
    <row r="415" spans="1:16" ht="12.75">
      <c r="A415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88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63</v>
      </c>
    </row>
    <row r="418" spans="1:5" ht="12.75">
      <c r="A418" t="s">
        <v>58</v>
      </c>
      <c r="E418" s="39" t="s">
        <v>90</v>
      </c>
    </row>
    <row r="419" spans="1:16" ht="12.75">
      <c r="A419" t="s">
        <v>49</v>
      </c>
      <c s="34" t="s">
        <v>432</v>
      </c>
      <c s="34" t="s">
        <v>433</v>
      </c>
      <c s="35" t="s">
        <v>47</v>
      </c>
      <c s="6" t="s">
        <v>434</v>
      </c>
      <c s="36" t="s">
        <v>62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88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2.75">
      <c r="A422" t="s">
        <v>58</v>
      </c>
      <c r="E422" s="39" t="s">
        <v>90</v>
      </c>
    </row>
    <row r="423" spans="1:16" ht="12.75">
      <c r="A423" t="s">
        <v>49</v>
      </c>
      <c s="34" t="s">
        <v>435</v>
      </c>
      <c s="34" t="s">
        <v>436</v>
      </c>
      <c s="35" t="s">
        <v>47</v>
      </c>
      <c s="6" t="s">
        <v>437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88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90</v>
      </c>
    </row>
    <row r="427" spans="1:16" ht="12.75">
      <c r="A427" t="s">
        <v>49</v>
      </c>
      <c s="34" t="s">
        <v>438</v>
      </c>
      <c s="34" t="s">
        <v>439</v>
      </c>
      <c s="35" t="s">
        <v>47</v>
      </c>
      <c s="6" t="s">
        <v>440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88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90</v>
      </c>
    </row>
    <row r="431" spans="1:16" ht="12.75">
      <c r="A431" t="s">
        <v>49</v>
      </c>
      <c s="34" t="s">
        <v>441</v>
      </c>
      <c s="34" t="s">
        <v>442</v>
      </c>
      <c s="35" t="s">
        <v>47</v>
      </c>
      <c s="6" t="s">
        <v>443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443</v>
      </c>
    </row>
    <row r="435" spans="1:16" ht="12.75">
      <c r="A435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446</v>
      </c>
    </row>
    <row r="439" spans="1:16" ht="12.75">
      <c r="A439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88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90</v>
      </c>
    </row>
    <row r="443" spans="1:16" ht="12.75">
      <c r="A443" t="s">
        <v>49</v>
      </c>
      <c s="34" t="s">
        <v>450</v>
      </c>
      <c s="34" t="s">
        <v>451</v>
      </c>
      <c s="35" t="s">
        <v>47</v>
      </c>
      <c s="6" t="s">
        <v>452</v>
      </c>
      <c s="36" t="s">
        <v>62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88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90</v>
      </c>
    </row>
    <row r="447" spans="1:16" ht="12.75">
      <c r="A447" t="s">
        <v>49</v>
      </c>
      <c s="34" t="s">
        <v>453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53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14.75">
      <c r="A450" t="s">
        <v>58</v>
      </c>
      <c r="E450" s="39" t="s">
        <v>456</v>
      </c>
    </row>
    <row r="451" spans="1:16" ht="12.75">
      <c r="A451" t="s">
        <v>49</v>
      </c>
      <c s="34" t="s">
        <v>457</v>
      </c>
      <c s="34" t="s">
        <v>458</v>
      </c>
      <c s="35" t="s">
        <v>47</v>
      </c>
      <c s="6" t="s">
        <v>459</v>
      </c>
      <c s="36" t="s">
        <v>62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88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63</v>
      </c>
    </row>
    <row r="454" spans="1:5" ht="12.75">
      <c r="A454" t="s">
        <v>58</v>
      </c>
      <c r="E454" s="39" t="s">
        <v>90</v>
      </c>
    </row>
    <row r="455" spans="1:16" ht="12.75">
      <c r="A455" t="s">
        <v>49</v>
      </c>
      <c s="34" t="s">
        <v>460</v>
      </c>
      <c s="34" t="s">
        <v>181</v>
      </c>
      <c s="35" t="s">
        <v>47</v>
      </c>
      <c s="6" t="s">
        <v>182</v>
      </c>
      <c s="36" t="s">
        <v>87</v>
      </c>
      <c s="37">
        <v>5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53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38.25">
      <c r="A458" t="s">
        <v>58</v>
      </c>
      <c r="E458" s="39" t="s">
        <v>183</v>
      </c>
    </row>
    <row r="459" spans="1:16" ht="25.5">
      <c r="A459" t="s">
        <v>49</v>
      </c>
      <c s="34" t="s">
        <v>461</v>
      </c>
      <c s="34" t="s">
        <v>191</v>
      </c>
      <c s="35" t="s">
        <v>47</v>
      </c>
      <c s="6" t="s">
        <v>192</v>
      </c>
      <c s="36" t="s">
        <v>62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88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90</v>
      </c>
    </row>
    <row r="463" spans="1:16" ht="12.75">
      <c r="A463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134</v>
      </c>
      <c s="37">
        <v>0.08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88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90</v>
      </c>
    </row>
    <row r="467" spans="1:16" ht="12.75">
      <c r="A467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134</v>
      </c>
      <c s="37">
        <v>0.08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88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90</v>
      </c>
    </row>
    <row r="471" spans="1:16" ht="12.75">
      <c r="A471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62</v>
      </c>
      <c s="37">
        <v>8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53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471</v>
      </c>
    </row>
    <row r="475" spans="1:16" ht="12.75">
      <c r="A475" t="s">
        <v>49</v>
      </c>
      <c s="34" t="s">
        <v>472</v>
      </c>
      <c s="34" t="s">
        <v>473</v>
      </c>
      <c s="35" t="s">
        <v>47</v>
      </c>
      <c s="6" t="s">
        <v>474</v>
      </c>
      <c s="36" t="s">
        <v>62</v>
      </c>
      <c s="37">
        <v>1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475</v>
      </c>
      <c>
        <f>(M475*21)/100</f>
      </c>
      <c t="s">
        <v>27</v>
      </c>
    </row>
    <row r="476" spans="1:5" ht="12.75">
      <c r="A476" s="35" t="s">
        <v>54</v>
      </c>
      <c r="E476" s="39" t="s">
        <v>55</v>
      </c>
    </row>
    <row r="477" spans="1:5" ht="12.75">
      <c r="A477" s="35" t="s">
        <v>56</v>
      </c>
      <c r="E477" s="40" t="s">
        <v>55</v>
      </c>
    </row>
    <row r="478" spans="1:5" ht="12.75">
      <c r="A478" t="s">
        <v>58</v>
      </c>
      <c r="E478" s="39" t="s">
        <v>90</v>
      </c>
    </row>
    <row r="479" spans="1:16" ht="12.75">
      <c r="A479" t="s">
        <v>49</v>
      </c>
      <c s="34" t="s">
        <v>476</v>
      </c>
      <c s="34" t="s">
        <v>477</v>
      </c>
      <c s="35" t="s">
        <v>47</v>
      </c>
      <c s="6" t="s">
        <v>478</v>
      </c>
      <c s="36" t="s">
        <v>479</v>
      </c>
      <c s="37">
        <v>8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53</v>
      </c>
      <c>
        <f>(M479*21)/100</f>
      </c>
      <c t="s">
        <v>27</v>
      </c>
    </row>
    <row r="480" spans="1:5" ht="12.75">
      <c r="A480" s="35" t="s">
        <v>54</v>
      </c>
      <c r="E480" s="39" t="s">
        <v>55</v>
      </c>
    </row>
    <row r="481" spans="1:5" ht="12.75">
      <c r="A481" s="35" t="s">
        <v>56</v>
      </c>
      <c r="E481" s="40" t="s">
        <v>63</v>
      </c>
    </row>
    <row r="482" spans="1:5" ht="51">
      <c r="A482" t="s">
        <v>58</v>
      </c>
      <c r="E482" s="39" t="s">
        <v>480</v>
      </c>
    </row>
    <row r="483" spans="1:16" ht="25.5">
      <c r="A483" t="s">
        <v>49</v>
      </c>
      <c s="34" t="s">
        <v>481</v>
      </c>
      <c s="34" t="s">
        <v>482</v>
      </c>
      <c s="35" t="s">
        <v>47</v>
      </c>
      <c s="6" t="s">
        <v>483</v>
      </c>
      <c s="36" t="s">
        <v>62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88</v>
      </c>
      <c>
        <f>(M483*21)/100</f>
      </c>
      <c t="s">
        <v>27</v>
      </c>
    </row>
    <row r="484" spans="1:5" ht="12.75">
      <c r="A484" s="35" t="s">
        <v>54</v>
      </c>
      <c r="E484" s="39" t="s">
        <v>55</v>
      </c>
    </row>
    <row r="485" spans="1:5" ht="12.75">
      <c r="A485" s="35" t="s">
        <v>56</v>
      </c>
      <c r="E485" s="40" t="s">
        <v>63</v>
      </c>
    </row>
    <row r="486" spans="1:5" ht="12.75">
      <c r="A486" t="s">
        <v>58</v>
      </c>
      <c r="E486" s="39" t="s">
        <v>90</v>
      </c>
    </row>
    <row r="487" spans="1:16" ht="12.75">
      <c r="A487" t="s">
        <v>49</v>
      </c>
      <c s="34" t="s">
        <v>484</v>
      </c>
      <c s="34" t="s">
        <v>485</v>
      </c>
      <c s="35" t="s">
        <v>47</v>
      </c>
      <c s="6" t="s">
        <v>486</v>
      </c>
      <c s="36" t="s">
        <v>62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88</v>
      </c>
      <c>
        <f>(M487*21)/100</f>
      </c>
      <c t="s">
        <v>27</v>
      </c>
    </row>
    <row r="488" spans="1:5" ht="12.75">
      <c r="A488" s="35" t="s">
        <v>54</v>
      </c>
      <c r="E488" s="39" t="s">
        <v>55</v>
      </c>
    </row>
    <row r="489" spans="1:5" ht="12.75">
      <c r="A489" s="35" t="s">
        <v>56</v>
      </c>
      <c r="E489" s="40" t="s">
        <v>63</v>
      </c>
    </row>
    <row r="490" spans="1:5" ht="12.75">
      <c r="A490" t="s">
        <v>58</v>
      </c>
      <c r="E490" s="39" t="s">
        <v>90</v>
      </c>
    </row>
    <row r="491" spans="1:16" ht="12.75">
      <c r="A491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62</v>
      </c>
      <c s="37">
        <v>1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88</v>
      </c>
      <c>
        <f>(M491*21)/100</f>
      </c>
      <c t="s">
        <v>27</v>
      </c>
    </row>
    <row r="492" spans="1:5" ht="12.75">
      <c r="A492" s="35" t="s">
        <v>54</v>
      </c>
      <c r="E492" s="39" t="s">
        <v>55</v>
      </c>
    </row>
    <row r="493" spans="1:5" ht="12.75">
      <c r="A493" s="35" t="s">
        <v>56</v>
      </c>
      <c r="E493" s="40" t="s">
        <v>63</v>
      </c>
    </row>
    <row r="494" spans="1:5" ht="12.75">
      <c r="A494" t="s">
        <v>58</v>
      </c>
      <c r="E494" s="39" t="s">
        <v>90</v>
      </c>
    </row>
    <row r="495" spans="1:16" ht="12.75">
      <c r="A495" t="s">
        <v>49</v>
      </c>
      <c s="34" t="s">
        <v>490</v>
      </c>
      <c s="34" t="s">
        <v>491</v>
      </c>
      <c s="35" t="s">
        <v>47</v>
      </c>
      <c s="6" t="s">
        <v>492</v>
      </c>
      <c s="36" t="s">
        <v>62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88</v>
      </c>
      <c>
        <f>(M495*21)/100</f>
      </c>
      <c t="s">
        <v>27</v>
      </c>
    </row>
    <row r="496" spans="1:5" ht="12.75">
      <c r="A496" s="35" t="s">
        <v>54</v>
      </c>
      <c r="E496" s="39" t="s">
        <v>55</v>
      </c>
    </row>
    <row r="497" spans="1:5" ht="12.75">
      <c r="A497" s="35" t="s">
        <v>56</v>
      </c>
      <c r="E497" s="40" t="s">
        <v>63</v>
      </c>
    </row>
    <row r="498" spans="1:5" ht="12.75">
      <c r="A498" t="s">
        <v>58</v>
      </c>
      <c r="E498" s="39" t="s">
        <v>90</v>
      </c>
    </row>
    <row r="499" spans="1:13" ht="12.75">
      <c r="A499" t="s">
        <v>46</v>
      </c>
      <c r="C499" s="31" t="s">
        <v>20</v>
      </c>
      <c r="E499" s="33" t="s">
        <v>493</v>
      </c>
      <c r="J499" s="32">
        <f>0</f>
      </c>
      <c s="32">
        <f>0</f>
      </c>
      <c s="32">
        <f>0+L500+L504+L508+L512+L516+L520+L524+L528+L532</f>
      </c>
      <c s="32">
        <f>0+M500+M504+M508+M512+M516+M520+M524+M528+M532</f>
      </c>
    </row>
    <row r="500" spans="1:16" ht="12.75">
      <c r="A500" t="s">
        <v>49</v>
      </c>
      <c s="34" t="s">
        <v>494</v>
      </c>
      <c s="34" t="s">
        <v>495</v>
      </c>
      <c s="35" t="s">
        <v>47</v>
      </c>
      <c s="6" t="s">
        <v>496</v>
      </c>
      <c s="36" t="s">
        <v>479</v>
      </c>
      <c s="37">
        <v>64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53</v>
      </c>
      <c>
        <f>(M500*21)/100</f>
      </c>
      <c t="s">
        <v>27</v>
      </c>
    </row>
    <row r="501" spans="1:5" ht="12.75">
      <c r="A501" s="35" t="s">
        <v>54</v>
      </c>
      <c r="E501" s="39" t="s">
        <v>55</v>
      </c>
    </row>
    <row r="502" spans="1:5" ht="12.75">
      <c r="A502" s="35" t="s">
        <v>56</v>
      </c>
      <c r="E502" s="40" t="s">
        <v>63</v>
      </c>
    </row>
    <row r="503" spans="1:5" ht="12.75">
      <c r="A503" t="s">
        <v>58</v>
      </c>
      <c r="E503" s="39" t="s">
        <v>497</v>
      </c>
    </row>
    <row r="504" spans="1:16" ht="12.75">
      <c r="A504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62</v>
      </c>
      <c s="37">
        <v>2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53</v>
      </c>
      <c>
        <f>(M504*21)/100</f>
      </c>
      <c t="s">
        <v>27</v>
      </c>
    </row>
    <row r="505" spans="1:5" ht="12.75">
      <c r="A505" s="35" t="s">
        <v>54</v>
      </c>
      <c r="E505" s="39" t="s">
        <v>55</v>
      </c>
    </row>
    <row r="506" spans="1:5" ht="12.75">
      <c r="A506" s="35" t="s">
        <v>56</v>
      </c>
      <c r="E506" s="40" t="s">
        <v>63</v>
      </c>
    </row>
    <row r="507" spans="1:5" ht="63.75">
      <c r="A507" t="s">
        <v>58</v>
      </c>
      <c r="E507" s="39" t="s">
        <v>501</v>
      </c>
    </row>
    <row r="508" spans="1:16" ht="25.5">
      <c r="A508" t="s">
        <v>49</v>
      </c>
      <c s="34" t="s">
        <v>502</v>
      </c>
      <c s="34" t="s">
        <v>503</v>
      </c>
      <c s="35" t="s">
        <v>47</v>
      </c>
      <c s="6" t="s">
        <v>504</v>
      </c>
      <c s="36" t="s">
        <v>62</v>
      </c>
      <c s="37">
        <v>1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88</v>
      </c>
      <c>
        <f>(M508*21)/100</f>
      </c>
      <c t="s">
        <v>27</v>
      </c>
    </row>
    <row r="509" spans="1:5" ht="12.75">
      <c r="A509" s="35" t="s">
        <v>54</v>
      </c>
      <c r="E509" s="39" t="s">
        <v>55</v>
      </c>
    </row>
    <row r="510" spans="1:5" ht="12.75">
      <c r="A510" s="35" t="s">
        <v>56</v>
      </c>
      <c r="E510" s="40" t="s">
        <v>63</v>
      </c>
    </row>
    <row r="511" spans="1:5" ht="12.75">
      <c r="A511" t="s">
        <v>58</v>
      </c>
      <c r="E511" s="39" t="s">
        <v>90</v>
      </c>
    </row>
    <row r="512" spans="1:16" ht="12.75">
      <c r="A512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62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53</v>
      </c>
      <c>
        <f>(M512*21)/100</f>
      </c>
      <c t="s">
        <v>27</v>
      </c>
    </row>
    <row r="513" spans="1:5" ht="12.75">
      <c r="A513" s="35" t="s">
        <v>54</v>
      </c>
      <c r="E513" s="39" t="s">
        <v>55</v>
      </c>
    </row>
    <row r="514" spans="1:5" ht="12.75">
      <c r="A514" s="35" t="s">
        <v>56</v>
      </c>
      <c r="E514" s="40" t="s">
        <v>63</v>
      </c>
    </row>
    <row r="515" spans="1:5" ht="25.5">
      <c r="A515" t="s">
        <v>58</v>
      </c>
      <c r="E515" s="39" t="s">
        <v>508</v>
      </c>
    </row>
    <row r="516" spans="1:16" ht="12.75">
      <c r="A516" t="s">
        <v>49</v>
      </c>
      <c s="34" t="s">
        <v>509</v>
      </c>
      <c s="34" t="s">
        <v>510</v>
      </c>
      <c s="35" t="s">
        <v>47</v>
      </c>
      <c s="6" t="s">
        <v>511</v>
      </c>
      <c s="36" t="s">
        <v>479</v>
      </c>
      <c s="37">
        <v>86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88</v>
      </c>
      <c>
        <f>(M516*21)/100</f>
      </c>
      <c t="s">
        <v>27</v>
      </c>
    </row>
    <row r="517" spans="1:5" ht="12.75">
      <c r="A517" s="35" t="s">
        <v>54</v>
      </c>
      <c r="E517" s="39" t="s">
        <v>55</v>
      </c>
    </row>
    <row r="518" spans="1:5" ht="12.75">
      <c r="A518" s="35" t="s">
        <v>56</v>
      </c>
      <c r="E518" s="40" t="s">
        <v>63</v>
      </c>
    </row>
    <row r="519" spans="1:5" ht="12.75">
      <c r="A519" t="s">
        <v>58</v>
      </c>
      <c r="E519" s="39" t="s">
        <v>90</v>
      </c>
    </row>
    <row r="520" spans="1:16" ht="12.75">
      <c r="A520" t="s">
        <v>49</v>
      </c>
      <c s="34" t="s">
        <v>512</v>
      </c>
      <c s="34" t="s">
        <v>513</v>
      </c>
      <c s="35" t="s">
        <v>47</v>
      </c>
      <c s="6" t="s">
        <v>514</v>
      </c>
      <c s="36" t="s">
        <v>479</v>
      </c>
      <c s="37">
        <v>64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88</v>
      </c>
      <c>
        <f>(M520*21)/100</f>
      </c>
      <c t="s">
        <v>27</v>
      </c>
    </row>
    <row r="521" spans="1:5" ht="12.75">
      <c r="A521" s="35" t="s">
        <v>54</v>
      </c>
      <c r="E521" s="39" t="s">
        <v>55</v>
      </c>
    </row>
    <row r="522" spans="1:5" ht="12.75">
      <c r="A522" s="35" t="s">
        <v>56</v>
      </c>
      <c r="E522" s="40" t="s">
        <v>63</v>
      </c>
    </row>
    <row r="523" spans="1:5" ht="12.75">
      <c r="A523" t="s">
        <v>58</v>
      </c>
      <c r="E523" s="39" t="s">
        <v>90</v>
      </c>
    </row>
    <row r="524" spans="1:16" ht="12.75">
      <c r="A524" t="s">
        <v>49</v>
      </c>
      <c s="34" t="s">
        <v>515</v>
      </c>
      <c s="34" t="s">
        <v>516</v>
      </c>
      <c s="35" t="s">
        <v>47</v>
      </c>
      <c s="6" t="s">
        <v>517</v>
      </c>
      <c s="36" t="s">
        <v>479</v>
      </c>
      <c s="37">
        <v>24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88</v>
      </c>
      <c>
        <f>(M524*21)/100</f>
      </c>
      <c t="s">
        <v>27</v>
      </c>
    </row>
    <row r="525" spans="1:5" ht="12.75">
      <c r="A525" s="35" t="s">
        <v>54</v>
      </c>
      <c r="E525" s="39" t="s">
        <v>55</v>
      </c>
    </row>
    <row r="526" spans="1:5" ht="12.75">
      <c r="A526" s="35" t="s">
        <v>56</v>
      </c>
      <c r="E526" s="40" t="s">
        <v>63</v>
      </c>
    </row>
    <row r="527" spans="1:5" ht="12.75">
      <c r="A527" t="s">
        <v>58</v>
      </c>
      <c r="E527" s="39" t="s">
        <v>90</v>
      </c>
    </row>
    <row r="528" spans="1:16" ht="12.75">
      <c r="A528" t="s">
        <v>49</v>
      </c>
      <c s="34" t="s">
        <v>518</v>
      </c>
      <c s="34" t="s">
        <v>519</v>
      </c>
      <c s="35" t="s">
        <v>47</v>
      </c>
      <c s="6" t="s">
        <v>520</v>
      </c>
      <c s="36" t="s">
        <v>479</v>
      </c>
      <c s="37">
        <v>56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53</v>
      </c>
      <c>
        <f>(M528*21)/100</f>
      </c>
      <c t="s">
        <v>27</v>
      </c>
    </row>
    <row r="529" spans="1:5" ht="12.75">
      <c r="A529" s="35" t="s">
        <v>54</v>
      </c>
      <c r="E529" s="39" t="s">
        <v>55</v>
      </c>
    </row>
    <row r="530" spans="1:5" ht="12.75">
      <c r="A530" s="35" t="s">
        <v>56</v>
      </c>
      <c r="E530" s="40" t="s">
        <v>63</v>
      </c>
    </row>
    <row r="531" spans="1:5" ht="63.75">
      <c r="A531" t="s">
        <v>58</v>
      </c>
      <c r="E531" s="39" t="s">
        <v>521</v>
      </c>
    </row>
    <row r="532" spans="1:16" ht="12.75">
      <c r="A532" t="s">
        <v>49</v>
      </c>
      <c s="34" t="s">
        <v>522</v>
      </c>
      <c s="34" t="s">
        <v>523</v>
      </c>
      <c s="35" t="s">
        <v>47</v>
      </c>
      <c s="6" t="s">
        <v>524</v>
      </c>
      <c s="36" t="s">
        <v>62</v>
      </c>
      <c s="37">
        <v>1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53</v>
      </c>
      <c>
        <f>(M532*21)/100</f>
      </c>
      <c t="s">
        <v>27</v>
      </c>
    </row>
    <row r="533" spans="1:5" ht="12.75">
      <c r="A533" s="35" t="s">
        <v>54</v>
      </c>
      <c r="E533" s="39" t="s">
        <v>55</v>
      </c>
    </row>
    <row r="534" spans="1:5" ht="12.75">
      <c r="A534" s="35" t="s">
        <v>56</v>
      </c>
      <c r="E534" s="40" t="s">
        <v>63</v>
      </c>
    </row>
    <row r="535" spans="1:5" ht="38.25">
      <c r="A535" t="s">
        <v>58</v>
      </c>
      <c r="E535" s="39" t="s">
        <v>525</v>
      </c>
    </row>
    <row r="536" spans="1:13" ht="12.75">
      <c r="A536" t="s">
        <v>46</v>
      </c>
      <c r="C536" s="31" t="s">
        <v>526</v>
      </c>
      <c r="E536" s="33" t="s">
        <v>527</v>
      </c>
      <c r="J536" s="32">
        <f>0</f>
      </c>
      <c s="32">
        <f>0</f>
      </c>
      <c s="32">
        <f>0+L537+L541+L545+L549</f>
      </c>
      <c s="32">
        <f>0+M537+M541+M545+M549</f>
      </c>
    </row>
    <row r="537" spans="1:16" ht="12.75">
      <c r="A537" t="s">
        <v>49</v>
      </c>
      <c s="34" t="s">
        <v>528</v>
      </c>
      <c s="34" t="s">
        <v>529</v>
      </c>
      <c s="35" t="s">
        <v>47</v>
      </c>
      <c s="6" t="s">
        <v>530</v>
      </c>
      <c s="36" t="s">
        <v>62</v>
      </c>
      <c s="37">
        <v>8</v>
      </c>
      <c s="36">
        <v>0</v>
      </c>
      <c s="36">
        <f>ROUND(G537*H537,6)</f>
      </c>
      <c r="L537" s="38">
        <v>0</v>
      </c>
      <c s="32">
        <f>ROUND(ROUND(L537,2)*ROUND(G537,3),2)</f>
      </c>
      <c s="36" t="s">
        <v>53</v>
      </c>
      <c>
        <f>(M537*21)/100</f>
      </c>
      <c t="s">
        <v>27</v>
      </c>
    </row>
    <row r="538" spans="1:5" ht="12.75">
      <c r="A538" s="35" t="s">
        <v>54</v>
      </c>
      <c r="E538" s="39" t="s">
        <v>55</v>
      </c>
    </row>
    <row r="539" spans="1:5" ht="12.75">
      <c r="A539" s="35" t="s">
        <v>56</v>
      </c>
      <c r="E539" s="40" t="s">
        <v>531</v>
      </c>
    </row>
    <row r="540" spans="1:5" ht="63.75">
      <c r="A540" t="s">
        <v>58</v>
      </c>
      <c r="E540" s="39" t="s">
        <v>532</v>
      </c>
    </row>
    <row r="541" spans="1:16" ht="12.75">
      <c r="A541" t="s">
        <v>49</v>
      </c>
      <c s="34" t="s">
        <v>533</v>
      </c>
      <c s="34" t="s">
        <v>534</v>
      </c>
      <c s="35" t="s">
        <v>47</v>
      </c>
      <c s="6" t="s">
        <v>535</v>
      </c>
      <c s="36" t="s">
        <v>62</v>
      </c>
      <c s="37">
        <v>8</v>
      </c>
      <c s="36">
        <v>0</v>
      </c>
      <c s="36">
        <f>ROUND(G541*H541,6)</f>
      </c>
      <c r="L541" s="38">
        <v>0</v>
      </c>
      <c s="32">
        <f>ROUND(ROUND(L541,2)*ROUND(G541,3),2)</f>
      </c>
      <c s="36" t="s">
        <v>88</v>
      </c>
      <c>
        <f>(M541*21)/100</f>
      </c>
      <c t="s">
        <v>27</v>
      </c>
    </row>
    <row r="542" spans="1:5" ht="12.75">
      <c r="A542" s="35" t="s">
        <v>54</v>
      </c>
      <c r="E542" s="39" t="s">
        <v>55</v>
      </c>
    </row>
    <row r="543" spans="1:5" ht="12.75">
      <c r="A543" s="35" t="s">
        <v>56</v>
      </c>
      <c r="E543" s="40" t="s">
        <v>531</v>
      </c>
    </row>
    <row r="544" spans="1:5" ht="12.75">
      <c r="A544" t="s">
        <v>58</v>
      </c>
      <c r="E544" s="39" t="s">
        <v>90</v>
      </c>
    </row>
    <row r="545" spans="1:16" ht="12.75">
      <c r="A545" t="s">
        <v>49</v>
      </c>
      <c s="34" t="s">
        <v>536</v>
      </c>
      <c s="34" t="s">
        <v>537</v>
      </c>
      <c s="35" t="s">
        <v>47</v>
      </c>
      <c s="6" t="s">
        <v>538</v>
      </c>
      <c s="36" t="s">
        <v>62</v>
      </c>
      <c s="37">
        <v>1</v>
      </c>
      <c s="36">
        <v>0</v>
      </c>
      <c s="36">
        <f>ROUND(G545*H545,6)</f>
      </c>
      <c r="L545" s="38">
        <v>0</v>
      </c>
      <c s="32">
        <f>ROUND(ROUND(L545,2)*ROUND(G545,3),2)</f>
      </c>
      <c s="36" t="s">
        <v>53</v>
      </c>
      <c>
        <f>(M545*21)/100</f>
      </c>
      <c t="s">
        <v>27</v>
      </c>
    </row>
    <row r="546" spans="1:5" ht="12.75">
      <c r="A546" s="35" t="s">
        <v>54</v>
      </c>
      <c r="E546" s="39" t="s">
        <v>55</v>
      </c>
    </row>
    <row r="547" spans="1:5" ht="12.75">
      <c r="A547" s="35" t="s">
        <v>56</v>
      </c>
      <c r="E547" s="40" t="s">
        <v>276</v>
      </c>
    </row>
    <row r="548" spans="1:5" ht="51">
      <c r="A548" t="s">
        <v>58</v>
      </c>
      <c r="E548" s="39" t="s">
        <v>539</v>
      </c>
    </row>
    <row r="549" spans="1:16" ht="12.75">
      <c r="A549" t="s">
        <v>49</v>
      </c>
      <c s="34" t="s">
        <v>540</v>
      </c>
      <c s="34" t="s">
        <v>541</v>
      </c>
      <c s="35" t="s">
        <v>47</v>
      </c>
      <c s="6" t="s">
        <v>542</v>
      </c>
      <c s="36" t="s">
        <v>62</v>
      </c>
      <c s="37">
        <v>1</v>
      </c>
      <c s="36">
        <v>0</v>
      </c>
      <c s="36">
        <f>ROUND(G549*H549,6)</f>
      </c>
      <c r="L549" s="38">
        <v>0</v>
      </c>
      <c s="32">
        <f>ROUND(ROUND(L549,2)*ROUND(G549,3),2)</f>
      </c>
      <c s="36" t="s">
        <v>53</v>
      </c>
      <c>
        <f>(M549*21)/100</f>
      </c>
      <c t="s">
        <v>27</v>
      </c>
    </row>
    <row r="550" spans="1:5" ht="12.75">
      <c r="A550" s="35" t="s">
        <v>54</v>
      </c>
      <c r="E550" s="39" t="s">
        <v>55</v>
      </c>
    </row>
    <row r="551" spans="1:5" ht="12.75">
      <c r="A551" s="35" t="s">
        <v>56</v>
      </c>
      <c r="E551" s="40" t="s">
        <v>276</v>
      </c>
    </row>
    <row r="552" spans="1:5" ht="63.75">
      <c r="A552" t="s">
        <v>58</v>
      </c>
      <c r="E552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546</v>
      </c>
      <c r="E8" s="30" t="s">
        <v>545</v>
      </c>
      <c r="J8" s="29">
        <f>0+J9+J22+J31+J64</f>
      </c>
      <c s="29">
        <f>0+K9+K22+K31+K64</f>
      </c>
      <c s="29">
        <f>0+L9+L22+L31+L64</f>
      </c>
      <c s="29">
        <f>0+M9+M22+M31+M64</f>
      </c>
    </row>
    <row r="9" spans="1:13" ht="12.75">
      <c r="A9" t="s">
        <v>46</v>
      </c>
      <c r="C9" s="31" t="s">
        <v>47</v>
      </c>
      <c r="E9" s="33" t="s">
        <v>272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547</v>
      </c>
      <c s="35" t="s">
        <v>47</v>
      </c>
      <c s="6" t="s">
        <v>548</v>
      </c>
      <c s="36" t="s">
        <v>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90</v>
      </c>
    </row>
    <row r="14" spans="1:16" ht="25.5">
      <c r="A14" t="s">
        <v>49</v>
      </c>
      <c s="34" t="s">
        <v>27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5.5">
      <c r="A17" t="s">
        <v>58</v>
      </c>
      <c r="E17" s="39" t="s">
        <v>325</v>
      </c>
    </row>
    <row r="18" spans="1:16" ht="12.75">
      <c r="A18" t="s">
        <v>49</v>
      </c>
      <c s="34" t="s">
        <v>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328</v>
      </c>
    </row>
    <row r="22" spans="1:13" ht="12.75">
      <c r="A22" t="s">
        <v>46</v>
      </c>
      <c r="C22" s="31" t="s">
        <v>69</v>
      </c>
      <c r="E22" s="33" t="s">
        <v>332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375</v>
      </c>
      <c s="35" t="s">
        <v>47</v>
      </c>
      <c s="6" t="s">
        <v>376</v>
      </c>
      <c s="36" t="s">
        <v>62</v>
      </c>
      <c s="37">
        <v>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549</v>
      </c>
    </row>
    <row r="26" spans="1:5" ht="63.75">
      <c r="A26" t="s">
        <v>58</v>
      </c>
      <c r="E26" s="39" t="s">
        <v>377</v>
      </c>
    </row>
    <row r="27" spans="1:16" ht="12.75">
      <c r="A27" t="s">
        <v>49</v>
      </c>
      <c s="34" t="s">
        <v>75</v>
      </c>
      <c s="34" t="s">
        <v>379</v>
      </c>
      <c s="35" t="s">
        <v>47</v>
      </c>
      <c s="6" t="s">
        <v>380</v>
      </c>
      <c s="36" t="s">
        <v>62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549</v>
      </c>
    </row>
    <row r="30" spans="1:5" ht="63.75">
      <c r="A30" t="s">
        <v>58</v>
      </c>
      <c r="E30" s="39" t="s">
        <v>381</v>
      </c>
    </row>
    <row r="31" spans="1:13" ht="12.75">
      <c r="A31" t="s">
        <v>46</v>
      </c>
      <c r="C31" s="31" t="s">
        <v>386</v>
      </c>
      <c r="E31" s="33" t="s">
        <v>387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49</v>
      </c>
      <c s="34" t="s">
        <v>79</v>
      </c>
      <c s="34" t="s">
        <v>550</v>
      </c>
      <c s="35" t="s">
        <v>47</v>
      </c>
      <c s="6" t="s">
        <v>551</v>
      </c>
      <c s="36" t="s">
        <v>62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88</v>
      </c>
      <c>
        <f>(M32*21)/100</f>
      </c>
      <c t="s">
        <v>27</v>
      </c>
    </row>
    <row r="33" spans="1:5" ht="12.75">
      <c r="A33" s="35" t="s">
        <v>54</v>
      </c>
      <c r="E33" s="39" t="s">
        <v>55</v>
      </c>
    </row>
    <row r="34" spans="1:5" ht="12.75">
      <c r="A34" s="35" t="s">
        <v>56</v>
      </c>
      <c r="E34" s="40" t="s">
        <v>63</v>
      </c>
    </row>
    <row r="35" spans="1:5" ht="12.75">
      <c r="A35" t="s">
        <v>58</v>
      </c>
      <c r="E35" s="39" t="s">
        <v>90</v>
      </c>
    </row>
    <row r="36" spans="1:16" ht="12.75">
      <c r="A36" t="s">
        <v>49</v>
      </c>
      <c s="34" t="s">
        <v>84</v>
      </c>
      <c s="34" t="s">
        <v>552</v>
      </c>
      <c s="35" t="s">
        <v>47</v>
      </c>
      <c s="6" t="s">
        <v>553</v>
      </c>
      <c s="36" t="s">
        <v>62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63</v>
      </c>
    </row>
    <row r="39" spans="1:5" ht="63.75">
      <c r="A39" t="s">
        <v>58</v>
      </c>
      <c r="E39" s="39" t="s">
        <v>554</v>
      </c>
    </row>
    <row r="40" spans="1:16" ht="25.5">
      <c r="A40" t="s">
        <v>49</v>
      </c>
      <c s="34" t="s">
        <v>91</v>
      </c>
      <c s="34" t="s">
        <v>555</v>
      </c>
      <c s="35" t="s">
        <v>47</v>
      </c>
      <c s="6" t="s">
        <v>556</v>
      </c>
      <c s="36" t="s">
        <v>62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88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63</v>
      </c>
    </row>
    <row r="43" spans="1:5" ht="12.75">
      <c r="A43" t="s">
        <v>58</v>
      </c>
      <c r="E43" s="39" t="s">
        <v>90</v>
      </c>
    </row>
    <row r="44" spans="1:16" ht="12.75">
      <c r="A44" t="s">
        <v>49</v>
      </c>
      <c s="34" t="s">
        <v>94</v>
      </c>
      <c s="34" t="s">
        <v>557</v>
      </c>
      <c s="35" t="s">
        <v>47</v>
      </c>
      <c s="6" t="s">
        <v>558</v>
      </c>
      <c s="36" t="s">
        <v>62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88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63</v>
      </c>
    </row>
    <row r="47" spans="1:5" ht="12.75">
      <c r="A47" t="s">
        <v>58</v>
      </c>
      <c r="E47" s="39" t="s">
        <v>90</v>
      </c>
    </row>
    <row r="48" spans="1:16" ht="12.75">
      <c r="A48" t="s">
        <v>49</v>
      </c>
      <c s="34" t="s">
        <v>97</v>
      </c>
      <c s="34" t="s">
        <v>559</v>
      </c>
      <c s="35" t="s">
        <v>47</v>
      </c>
      <c s="6" t="s">
        <v>560</v>
      </c>
      <c s="36" t="s">
        <v>62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63</v>
      </c>
    </row>
    <row r="51" spans="1:5" ht="12.75">
      <c r="A51" t="s">
        <v>58</v>
      </c>
      <c r="E51" s="39" t="s">
        <v>560</v>
      </c>
    </row>
    <row r="52" spans="1:16" ht="25.5">
      <c r="A52" t="s">
        <v>49</v>
      </c>
      <c s="34" t="s">
        <v>80</v>
      </c>
      <c s="34" t="s">
        <v>401</v>
      </c>
      <c s="35" t="s">
        <v>402</v>
      </c>
      <c s="6" t="s">
        <v>403</v>
      </c>
      <c s="36" t="s">
        <v>128</v>
      </c>
      <c s="37">
        <v>0.36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65.75">
      <c r="A55" t="s">
        <v>58</v>
      </c>
      <c r="E55" s="39" t="s">
        <v>129</v>
      </c>
    </row>
    <row r="56" spans="1:16" ht="38.25">
      <c r="A56" t="s">
        <v>49</v>
      </c>
      <c s="34" t="s">
        <v>106</v>
      </c>
      <c s="34" t="s">
        <v>561</v>
      </c>
      <c s="35" t="s">
        <v>562</v>
      </c>
      <c s="6" t="s">
        <v>563</v>
      </c>
      <c s="36" t="s">
        <v>128</v>
      </c>
      <c s="37">
        <v>0.138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140.25">
      <c r="A59" t="s">
        <v>58</v>
      </c>
      <c r="E59" s="39" t="s">
        <v>564</v>
      </c>
    </row>
    <row r="60" spans="1:16" ht="25.5">
      <c r="A60" t="s">
        <v>49</v>
      </c>
      <c s="34" t="s">
        <v>110</v>
      </c>
      <c s="34" t="s">
        <v>565</v>
      </c>
      <c s="35" t="s">
        <v>566</v>
      </c>
      <c s="6" t="s">
        <v>567</v>
      </c>
      <c s="36" t="s">
        <v>128</v>
      </c>
      <c s="37">
        <v>0.476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65.75">
      <c r="A63" t="s">
        <v>58</v>
      </c>
      <c r="E63" s="39" t="s">
        <v>129</v>
      </c>
    </row>
    <row r="64" spans="1:13" ht="12.75">
      <c r="A64" t="s">
        <v>46</v>
      </c>
      <c r="C64" s="31" t="s">
        <v>20</v>
      </c>
      <c r="E64" s="33" t="s">
        <v>493</v>
      </c>
      <c r="J64" s="32">
        <f>0</f>
      </c>
      <c s="32">
        <f>0</f>
      </c>
      <c s="32">
        <f>0+L65+L69+L73+L77+L81+L85+L89</f>
      </c>
      <c s="32">
        <f>0+M65+M69+M73+M77+M81+M85+M89</f>
      </c>
    </row>
    <row r="65" spans="1:16" ht="12.75">
      <c r="A65" t="s">
        <v>49</v>
      </c>
      <c s="34" t="s">
        <v>113</v>
      </c>
      <c s="34" t="s">
        <v>495</v>
      </c>
      <c s="35" t="s">
        <v>47</v>
      </c>
      <c s="6" t="s">
        <v>496</v>
      </c>
      <c s="36" t="s">
        <v>479</v>
      </c>
      <c s="37">
        <v>36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63</v>
      </c>
    </row>
    <row r="68" spans="1:5" ht="12.75">
      <c r="A68" t="s">
        <v>58</v>
      </c>
      <c r="E68" s="39" t="s">
        <v>497</v>
      </c>
    </row>
    <row r="69" spans="1:16" ht="12.75">
      <c r="A69" t="s">
        <v>49</v>
      </c>
      <c s="34" t="s">
        <v>117</v>
      </c>
      <c s="34" t="s">
        <v>499</v>
      </c>
      <c s="35" t="s">
        <v>47</v>
      </c>
      <c s="6" t="s">
        <v>500</v>
      </c>
      <c s="36" t="s">
        <v>62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63</v>
      </c>
    </row>
    <row r="72" spans="1:5" ht="63.75">
      <c r="A72" t="s">
        <v>58</v>
      </c>
      <c r="E72" s="39" t="s">
        <v>501</v>
      </c>
    </row>
    <row r="73" spans="1:16" ht="25.5">
      <c r="A73" t="s">
        <v>49</v>
      </c>
      <c s="34" t="s">
        <v>121</v>
      </c>
      <c s="34" t="s">
        <v>503</v>
      </c>
      <c s="35" t="s">
        <v>47</v>
      </c>
      <c s="6" t="s">
        <v>504</v>
      </c>
      <c s="36" t="s">
        <v>62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88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63</v>
      </c>
    </row>
    <row r="76" spans="1:5" ht="12.75">
      <c r="A76" t="s">
        <v>58</v>
      </c>
      <c r="E76" s="39" t="s">
        <v>90</v>
      </c>
    </row>
    <row r="77" spans="1:16" ht="12.75">
      <c r="A77" t="s">
        <v>49</v>
      </c>
      <c s="34" t="s">
        <v>124</v>
      </c>
      <c s="34" t="s">
        <v>506</v>
      </c>
      <c s="35" t="s">
        <v>47</v>
      </c>
      <c s="6" t="s">
        <v>507</v>
      </c>
      <c s="36" t="s">
        <v>62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25.5">
      <c r="A80" t="s">
        <v>58</v>
      </c>
      <c r="E80" s="39" t="s">
        <v>508</v>
      </c>
    </row>
    <row r="81" spans="1:16" ht="12.75">
      <c r="A81" t="s">
        <v>49</v>
      </c>
      <c s="34" t="s">
        <v>131</v>
      </c>
      <c s="34" t="s">
        <v>510</v>
      </c>
      <c s="35" t="s">
        <v>47</v>
      </c>
      <c s="6" t="s">
        <v>511</v>
      </c>
      <c s="36" t="s">
        <v>479</v>
      </c>
      <c s="37">
        <v>48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88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90</v>
      </c>
    </row>
    <row r="85" spans="1:16" ht="12.75">
      <c r="A85" t="s">
        <v>49</v>
      </c>
      <c s="34" t="s">
        <v>137</v>
      </c>
      <c s="34" t="s">
        <v>513</v>
      </c>
      <c s="35" t="s">
        <v>47</v>
      </c>
      <c s="6" t="s">
        <v>514</v>
      </c>
      <c s="36" t="s">
        <v>479</v>
      </c>
      <c s="37">
        <v>24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88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90</v>
      </c>
    </row>
    <row r="89" spans="1:16" ht="12.75">
      <c r="A89" t="s">
        <v>49</v>
      </c>
      <c s="34" t="s">
        <v>141</v>
      </c>
      <c s="34" t="s">
        <v>516</v>
      </c>
      <c s="35" t="s">
        <v>47</v>
      </c>
      <c s="6" t="s">
        <v>517</v>
      </c>
      <c s="36" t="s">
        <v>479</v>
      </c>
      <c s="37">
        <v>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88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568</v>
      </c>
      <c r="E4" s="26" t="s">
        <v>569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572</v>
      </c>
      <c r="E8" s="30" t="s">
        <v>571</v>
      </c>
      <c r="J8" s="29">
        <f>0+J9+J94+J127</f>
      </c>
      <c s="29">
        <f>0+K9+K94+K127</f>
      </c>
      <c s="29">
        <f>0+L9+L94+L127</f>
      </c>
      <c s="29">
        <f>0+M9+M94+M127</f>
      </c>
    </row>
    <row r="9" spans="1:13" ht="12.75">
      <c r="A9" t="s">
        <v>46</v>
      </c>
      <c r="C9" s="31" t="s">
        <v>47</v>
      </c>
      <c r="E9" s="33" t="s">
        <v>569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47</v>
      </c>
      <c s="34" t="s">
        <v>573</v>
      </c>
      <c s="35" t="s">
        <v>47</v>
      </c>
      <c s="6" t="s">
        <v>574</v>
      </c>
      <c s="36" t="s">
        <v>87</v>
      </c>
      <c s="37">
        <v>47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575</v>
      </c>
    </row>
    <row r="13" spans="1:5" ht="306">
      <c r="A13" t="s">
        <v>58</v>
      </c>
      <c r="E13" s="39" t="s">
        <v>576</v>
      </c>
    </row>
    <row r="14" spans="1:16" ht="25.5">
      <c r="A14" t="s">
        <v>49</v>
      </c>
      <c s="34" t="s">
        <v>27</v>
      </c>
      <c s="34" t="s">
        <v>577</v>
      </c>
      <c s="35" t="s">
        <v>47</v>
      </c>
      <c s="6" t="s">
        <v>578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90</v>
      </c>
    </row>
    <row r="18" spans="1:16" ht="12.75">
      <c r="A18" t="s">
        <v>49</v>
      </c>
      <c s="34" t="s">
        <v>26</v>
      </c>
      <c s="34" t="s">
        <v>579</v>
      </c>
      <c s="35" t="s">
        <v>47</v>
      </c>
      <c s="6" t="s">
        <v>580</v>
      </c>
      <c s="36" t="s">
        <v>87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581</v>
      </c>
    </row>
    <row r="21" spans="1:5" ht="140.25">
      <c r="A21" t="s">
        <v>58</v>
      </c>
      <c r="E21" s="39" t="s">
        <v>582</v>
      </c>
    </row>
    <row r="22" spans="1:16" ht="12.75">
      <c r="A22" t="s">
        <v>49</v>
      </c>
      <c s="34" t="s">
        <v>69</v>
      </c>
      <c s="34" t="s">
        <v>583</v>
      </c>
      <c s="35" t="s">
        <v>47</v>
      </c>
      <c s="6" t="s">
        <v>584</v>
      </c>
      <c s="36" t="s">
        <v>62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75</v>
      </c>
      <c s="34" t="s">
        <v>585</v>
      </c>
      <c s="35" t="s">
        <v>47</v>
      </c>
      <c s="6" t="s">
        <v>586</v>
      </c>
      <c s="36" t="s">
        <v>62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90</v>
      </c>
    </row>
    <row r="30" spans="1:16" ht="12.75">
      <c r="A30" t="s">
        <v>49</v>
      </c>
      <c s="34" t="s">
        <v>79</v>
      </c>
      <c s="34" t="s">
        <v>587</v>
      </c>
      <c s="35" t="s">
        <v>47</v>
      </c>
      <c s="6" t="s">
        <v>588</v>
      </c>
      <c s="36" t="s">
        <v>87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589</v>
      </c>
    </row>
    <row r="33" spans="1:5" ht="89.25">
      <c r="A33" t="s">
        <v>58</v>
      </c>
      <c r="E33" s="39" t="s">
        <v>590</v>
      </c>
    </row>
    <row r="34" spans="1:16" ht="12.75">
      <c r="A34" t="s">
        <v>49</v>
      </c>
      <c s="34" t="s">
        <v>84</v>
      </c>
      <c s="34" t="s">
        <v>591</v>
      </c>
      <c s="35" t="s">
        <v>47</v>
      </c>
      <c s="6" t="s">
        <v>592</v>
      </c>
      <c s="36" t="s">
        <v>72</v>
      </c>
      <c s="37">
        <v>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593</v>
      </c>
    </row>
    <row r="37" spans="1:5" ht="25.5">
      <c r="A37" t="s">
        <v>58</v>
      </c>
      <c r="E37" s="39" t="s">
        <v>594</v>
      </c>
    </row>
    <row r="38" spans="1:16" ht="12.75">
      <c r="A38" t="s">
        <v>49</v>
      </c>
      <c s="34" t="s">
        <v>91</v>
      </c>
      <c s="34" t="s">
        <v>595</v>
      </c>
      <c s="35" t="s">
        <v>47</v>
      </c>
      <c s="6" t="s">
        <v>596</v>
      </c>
      <c s="36" t="s">
        <v>72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593</v>
      </c>
    </row>
    <row r="41" spans="1:5" ht="25.5">
      <c r="A41" t="s">
        <v>58</v>
      </c>
      <c r="E41" s="39" t="s">
        <v>594</v>
      </c>
    </row>
    <row r="42" spans="1:16" ht="25.5">
      <c r="A42" t="s">
        <v>49</v>
      </c>
      <c s="34" t="s">
        <v>94</v>
      </c>
      <c s="34" t="s">
        <v>597</v>
      </c>
      <c s="35" t="s">
        <v>47</v>
      </c>
      <c s="6" t="s">
        <v>598</v>
      </c>
      <c s="36" t="s">
        <v>87</v>
      </c>
      <c s="37">
        <v>580.676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63.75">
      <c r="A45" t="s">
        <v>58</v>
      </c>
      <c r="E45" s="39" t="s">
        <v>599</v>
      </c>
    </row>
    <row r="46" spans="1:16" ht="12.75">
      <c r="A46" t="s">
        <v>49</v>
      </c>
      <c s="34" t="s">
        <v>97</v>
      </c>
      <c s="34" t="s">
        <v>600</v>
      </c>
      <c s="35" t="s">
        <v>47</v>
      </c>
      <c s="6" t="s">
        <v>601</v>
      </c>
      <c s="36" t="s">
        <v>479</v>
      </c>
      <c s="37">
        <v>32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602</v>
      </c>
    </row>
    <row r="50" spans="1:16" ht="12.75">
      <c r="A50" t="s">
        <v>49</v>
      </c>
      <c s="34" t="s">
        <v>80</v>
      </c>
      <c s="34" t="s">
        <v>603</v>
      </c>
      <c s="35" t="s">
        <v>47</v>
      </c>
      <c s="6" t="s">
        <v>604</v>
      </c>
      <c s="36" t="s">
        <v>104</v>
      </c>
      <c s="37">
        <v>47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605</v>
      </c>
    </row>
    <row r="54" spans="1:16" ht="12.75">
      <c r="A54" t="s">
        <v>49</v>
      </c>
      <c s="34" t="s">
        <v>106</v>
      </c>
      <c s="34" t="s">
        <v>606</v>
      </c>
      <c s="35" t="s">
        <v>47</v>
      </c>
      <c s="6" t="s">
        <v>607</v>
      </c>
      <c s="36" t="s">
        <v>62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581</v>
      </c>
    </row>
    <row r="57" spans="1:5" ht="51">
      <c r="A57" t="s">
        <v>58</v>
      </c>
      <c r="E57" s="39" t="s">
        <v>608</v>
      </c>
    </row>
    <row r="58" spans="1:16" ht="12.75">
      <c r="A58" t="s">
        <v>49</v>
      </c>
      <c s="34" t="s">
        <v>110</v>
      </c>
      <c s="34" t="s">
        <v>609</v>
      </c>
      <c s="35" t="s">
        <v>47</v>
      </c>
      <c s="6" t="s">
        <v>610</v>
      </c>
      <c s="36" t="s">
        <v>62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581</v>
      </c>
    </row>
    <row r="61" spans="1:5" ht="178.5">
      <c r="A61" t="s">
        <v>58</v>
      </c>
      <c r="E61" s="39" t="s">
        <v>611</v>
      </c>
    </row>
    <row r="62" spans="1:16" ht="12.75">
      <c r="A62" t="s">
        <v>49</v>
      </c>
      <c s="34" t="s">
        <v>113</v>
      </c>
      <c s="34" t="s">
        <v>612</v>
      </c>
      <c s="35" t="s">
        <v>47</v>
      </c>
      <c s="6" t="s">
        <v>613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613</v>
      </c>
    </row>
    <row r="66" spans="1:16" ht="12.75">
      <c r="A66" t="s">
        <v>49</v>
      </c>
      <c s="34" t="s">
        <v>117</v>
      </c>
      <c s="34" t="s">
        <v>614</v>
      </c>
      <c s="35" t="s">
        <v>47</v>
      </c>
      <c s="6" t="s">
        <v>615</v>
      </c>
      <c s="36" t="s">
        <v>67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25.5">
      <c r="A69" t="s">
        <v>58</v>
      </c>
      <c r="E69" s="39" t="s">
        <v>616</v>
      </c>
    </row>
    <row r="70" spans="1:16" ht="12.75">
      <c r="A70" t="s">
        <v>49</v>
      </c>
      <c s="34" t="s">
        <v>117</v>
      </c>
      <c s="34" t="s">
        <v>617</v>
      </c>
      <c s="35" t="s">
        <v>47</v>
      </c>
      <c s="6" t="s">
        <v>618</v>
      </c>
      <c s="36" t="s">
        <v>62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581</v>
      </c>
    </row>
    <row r="73" spans="1:5" ht="76.5">
      <c r="A73" t="s">
        <v>58</v>
      </c>
      <c r="E73" s="39" t="s">
        <v>619</v>
      </c>
    </row>
    <row r="74" spans="1:16" ht="12.75">
      <c r="A74" t="s">
        <v>49</v>
      </c>
      <c s="34" t="s">
        <v>121</v>
      </c>
      <c s="34" t="s">
        <v>620</v>
      </c>
      <c s="35" t="s">
        <v>47</v>
      </c>
      <c s="6" t="s">
        <v>621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622</v>
      </c>
    </row>
    <row r="78" spans="1:16" ht="12.75">
      <c r="A78" t="s">
        <v>49</v>
      </c>
      <c s="34" t="s">
        <v>124</v>
      </c>
      <c s="34" t="s">
        <v>623</v>
      </c>
      <c s="35" t="s">
        <v>47</v>
      </c>
      <c s="6" t="s">
        <v>624</v>
      </c>
      <c s="36" t="s">
        <v>67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624</v>
      </c>
    </row>
    <row r="82" spans="1:16" ht="12.75">
      <c r="A82" t="s">
        <v>49</v>
      </c>
      <c s="34" t="s">
        <v>131</v>
      </c>
      <c s="34" t="s">
        <v>625</v>
      </c>
      <c s="35" t="s">
        <v>47</v>
      </c>
      <c s="6" t="s">
        <v>626</v>
      </c>
      <c s="36" t="s">
        <v>62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88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12.75">
      <c r="A85" t="s">
        <v>58</v>
      </c>
      <c r="E85" s="39" t="s">
        <v>90</v>
      </c>
    </row>
    <row r="86" spans="1:16" ht="12.75">
      <c r="A86" t="s">
        <v>49</v>
      </c>
      <c s="34" t="s">
        <v>137</v>
      </c>
      <c s="34" t="s">
        <v>627</v>
      </c>
      <c s="35" t="s">
        <v>47</v>
      </c>
      <c s="6" t="s">
        <v>628</v>
      </c>
      <c s="36" t="s">
        <v>104</v>
      </c>
      <c s="37">
        <v>32.44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14.75">
      <c r="A89" t="s">
        <v>58</v>
      </c>
      <c r="E89" s="39" t="s">
        <v>629</v>
      </c>
    </row>
    <row r="90" spans="1:16" ht="25.5">
      <c r="A90" t="s">
        <v>49</v>
      </c>
      <c s="34" t="s">
        <v>141</v>
      </c>
      <c s="34" t="s">
        <v>630</v>
      </c>
      <c s="35" t="s">
        <v>47</v>
      </c>
      <c s="6" t="s">
        <v>631</v>
      </c>
      <c s="36" t="s">
        <v>104</v>
      </c>
      <c s="37">
        <v>32.44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88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14.75">
      <c r="A93" t="s">
        <v>58</v>
      </c>
      <c r="E93" s="39" t="s">
        <v>632</v>
      </c>
    </row>
    <row r="94" spans="1:13" ht="12.75">
      <c r="A94" t="s">
        <v>46</v>
      </c>
      <c r="C94" s="31" t="s">
        <v>386</v>
      </c>
      <c r="E94" s="33" t="s">
        <v>387</v>
      </c>
      <c r="J94" s="32">
        <f>0</f>
      </c>
      <c s="32">
        <f>0</f>
      </c>
      <c s="32">
        <f>0+L95+L99+L103+L107+L111+L115+L119+L123</f>
      </c>
      <c s="32">
        <f>0+M95+M99+M103+M107+M111+M115+M119+M123</f>
      </c>
    </row>
    <row r="95" spans="1:16" ht="25.5">
      <c r="A95" t="s">
        <v>49</v>
      </c>
      <c s="34" t="s">
        <v>144</v>
      </c>
      <c s="34" t="s">
        <v>633</v>
      </c>
      <c s="35" t="s">
        <v>47</v>
      </c>
      <c s="6" t="s">
        <v>634</v>
      </c>
      <c s="36" t="s">
        <v>62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635</v>
      </c>
    </row>
    <row r="99" spans="1:16" ht="12.75">
      <c r="A99" t="s">
        <v>49</v>
      </c>
      <c s="34" t="s">
        <v>147</v>
      </c>
      <c s="34" t="s">
        <v>636</v>
      </c>
      <c s="35" t="s">
        <v>47</v>
      </c>
      <c s="6" t="s">
        <v>637</v>
      </c>
      <c s="36" t="s">
        <v>62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150</v>
      </c>
      <c s="34" t="s">
        <v>639</v>
      </c>
      <c s="35" t="s">
        <v>47</v>
      </c>
      <c s="6" t="s">
        <v>640</v>
      </c>
      <c s="36" t="s">
        <v>72</v>
      </c>
      <c s="37">
        <v>94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76.5">
      <c r="A106" t="s">
        <v>58</v>
      </c>
      <c r="E106" s="39" t="s">
        <v>641</v>
      </c>
    </row>
    <row r="107" spans="1:16" ht="12.75">
      <c r="A107" t="s">
        <v>49</v>
      </c>
      <c s="34" t="s">
        <v>153</v>
      </c>
      <c s="34" t="s">
        <v>642</v>
      </c>
      <c s="35" t="s">
        <v>47</v>
      </c>
      <c s="6" t="s">
        <v>643</v>
      </c>
      <c s="36" t="s">
        <v>87</v>
      </c>
      <c s="37">
        <v>47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65.75">
      <c r="A110" t="s">
        <v>58</v>
      </c>
      <c r="E110" s="39" t="s">
        <v>644</v>
      </c>
    </row>
    <row r="111" spans="1:16" ht="25.5">
      <c r="A111" t="s">
        <v>49</v>
      </c>
      <c s="34" t="s">
        <v>158</v>
      </c>
      <c s="34" t="s">
        <v>645</v>
      </c>
      <c s="35" t="s">
        <v>646</v>
      </c>
      <c s="6" t="s">
        <v>647</v>
      </c>
      <c s="36" t="s">
        <v>128</v>
      </c>
      <c s="37">
        <v>178.6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65.75">
      <c r="A114" t="s">
        <v>58</v>
      </c>
      <c r="E114" s="39" t="s">
        <v>129</v>
      </c>
    </row>
    <row r="115" spans="1:16" ht="25.5">
      <c r="A115" t="s">
        <v>49</v>
      </c>
      <c s="34" t="s">
        <v>162</v>
      </c>
      <c s="34" t="s">
        <v>401</v>
      </c>
      <c s="35" t="s">
        <v>402</v>
      </c>
      <c s="6" t="s">
        <v>403</v>
      </c>
      <c s="36" t="s">
        <v>128</v>
      </c>
      <c s="37">
        <v>0.68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65.75">
      <c r="A118" t="s">
        <v>58</v>
      </c>
      <c r="E118" s="39" t="s">
        <v>129</v>
      </c>
    </row>
    <row r="119" spans="1:16" ht="25.5">
      <c r="A119" t="s">
        <v>49</v>
      </c>
      <c s="34" t="s">
        <v>165</v>
      </c>
      <c s="34" t="s">
        <v>406</v>
      </c>
      <c s="35" t="s">
        <v>407</v>
      </c>
      <c s="6" t="s">
        <v>408</v>
      </c>
      <c s="36" t="s">
        <v>128</v>
      </c>
      <c s="37">
        <v>5.7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65.75">
      <c r="A122" t="s">
        <v>58</v>
      </c>
      <c r="E122" s="39" t="s">
        <v>129</v>
      </c>
    </row>
    <row r="123" spans="1:16" ht="25.5">
      <c r="A123" t="s">
        <v>49</v>
      </c>
      <c s="34" t="s">
        <v>168</v>
      </c>
      <c s="34" t="s">
        <v>648</v>
      </c>
      <c s="35" t="s">
        <v>649</v>
      </c>
      <c s="6" t="s">
        <v>650</v>
      </c>
      <c s="36" t="s">
        <v>128</v>
      </c>
      <c s="37">
        <v>8.69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65.75">
      <c r="A126" t="s">
        <v>58</v>
      </c>
      <c r="E126" s="39" t="s">
        <v>129</v>
      </c>
    </row>
    <row r="127" spans="1:13" ht="12.75">
      <c r="A127" t="s">
        <v>46</v>
      </c>
      <c r="C127" s="31" t="s">
        <v>20</v>
      </c>
      <c r="E127" s="33" t="s">
        <v>493</v>
      </c>
      <c r="J127" s="32">
        <f>0</f>
      </c>
      <c s="32">
        <f>0</f>
      </c>
      <c s="32">
        <f>0+L128+L132+L136</f>
      </c>
      <c s="32">
        <f>0+M128+M132+M136</f>
      </c>
    </row>
    <row r="128" spans="1:16" ht="12.75">
      <c r="A128" t="s">
        <v>49</v>
      </c>
      <c s="34" t="s">
        <v>190</v>
      </c>
      <c s="34" t="s">
        <v>519</v>
      </c>
      <c s="35" t="s">
        <v>47</v>
      </c>
      <c s="6" t="s">
        <v>520</v>
      </c>
      <c s="36" t="s">
        <v>479</v>
      </c>
      <c s="37">
        <v>112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76.5">
      <c r="A131" t="s">
        <v>58</v>
      </c>
      <c r="E131" s="39" t="s">
        <v>651</v>
      </c>
    </row>
    <row r="132" spans="1:16" ht="12.75">
      <c r="A132" t="s">
        <v>49</v>
      </c>
      <c s="34" t="s">
        <v>193</v>
      </c>
      <c s="34" t="s">
        <v>652</v>
      </c>
      <c s="35" t="s">
        <v>47</v>
      </c>
      <c s="6" t="s">
        <v>653</v>
      </c>
      <c s="36" t="s">
        <v>67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654</v>
      </c>
    </row>
    <row r="136" spans="1:16" ht="12.75">
      <c r="A136" t="s">
        <v>49</v>
      </c>
      <c s="34" t="s">
        <v>196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12.75">
      <c r="A139" t="s">
        <v>58</v>
      </c>
      <c r="E139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655</v>
      </c>
      <c r="E4" s="26" t="s">
        <v>656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659</v>
      </c>
      <c r="E8" s="30" t="s">
        <v>658</v>
      </c>
      <c r="J8" s="29">
        <f>0+J9+J78+J87</f>
      </c>
      <c s="29">
        <f>0+K9+K78+K87</f>
      </c>
      <c s="29">
        <f>0+L9+L78+L87</f>
      </c>
      <c s="29">
        <f>0+M9+M78+M87</f>
      </c>
    </row>
    <row r="9" spans="1:13" ht="12.75">
      <c r="A9" t="s">
        <v>46</v>
      </c>
      <c r="C9" s="31" t="s">
        <v>47</v>
      </c>
      <c r="E9" s="33" t="s">
        <v>660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661</v>
      </c>
      <c s="35" t="s">
        <v>47</v>
      </c>
      <c s="6" t="s">
        <v>662</v>
      </c>
      <c s="36" t="s">
        <v>87</v>
      </c>
      <c s="37">
        <v>17.8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663</v>
      </c>
    </row>
    <row r="13" spans="1:5" ht="89.25">
      <c r="A13" t="s">
        <v>58</v>
      </c>
      <c r="E13" s="39" t="s">
        <v>664</v>
      </c>
    </row>
    <row r="14" spans="1:16" ht="12.75">
      <c r="A14" t="s">
        <v>49</v>
      </c>
      <c s="34" t="s">
        <v>27</v>
      </c>
      <c s="34" t="s">
        <v>665</v>
      </c>
      <c s="35" t="s">
        <v>47</v>
      </c>
      <c s="6" t="s">
        <v>666</v>
      </c>
      <c s="36" t="s">
        <v>72</v>
      </c>
      <c s="37">
        <v>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667</v>
      </c>
    </row>
    <row r="17" spans="1:5" ht="38.25">
      <c r="A17" t="s">
        <v>58</v>
      </c>
      <c r="E17" s="39" t="s">
        <v>668</v>
      </c>
    </row>
    <row r="18" spans="1:16" ht="12.75">
      <c r="A18" t="s">
        <v>49</v>
      </c>
      <c s="34" t="s">
        <v>26</v>
      </c>
      <c s="34" t="s">
        <v>669</v>
      </c>
      <c s="35" t="s">
        <v>47</v>
      </c>
      <c s="6" t="s">
        <v>670</v>
      </c>
      <c s="36" t="s">
        <v>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667</v>
      </c>
    </row>
    <row r="21" spans="1:5" ht="51">
      <c r="A21" t="s">
        <v>58</v>
      </c>
      <c r="E21" s="39" t="s">
        <v>671</v>
      </c>
    </row>
    <row r="22" spans="1:16" ht="12.75">
      <c r="A22" t="s">
        <v>49</v>
      </c>
      <c s="34" t="s">
        <v>69</v>
      </c>
      <c s="34" t="s">
        <v>672</v>
      </c>
      <c s="35" t="s">
        <v>47</v>
      </c>
      <c s="6" t="s">
        <v>673</v>
      </c>
      <c s="36" t="s">
        <v>104</v>
      </c>
      <c s="37">
        <v>38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667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75</v>
      </c>
      <c s="34" t="s">
        <v>674</v>
      </c>
      <c s="35" t="s">
        <v>47</v>
      </c>
      <c s="6" t="s">
        <v>675</v>
      </c>
      <c s="36" t="s">
        <v>62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676</v>
      </c>
    </row>
    <row r="29" spans="1:5" ht="89.25">
      <c r="A29" t="s">
        <v>58</v>
      </c>
      <c r="E29" s="39" t="s">
        <v>677</v>
      </c>
    </row>
    <row r="30" spans="1:16" ht="12.75">
      <c r="A30" t="s">
        <v>49</v>
      </c>
      <c s="34" t="s">
        <v>79</v>
      </c>
      <c s="34" t="s">
        <v>678</v>
      </c>
      <c s="35" t="s">
        <v>47</v>
      </c>
      <c s="6" t="s">
        <v>679</v>
      </c>
      <c s="36" t="s">
        <v>104</v>
      </c>
      <c s="37">
        <v>115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680</v>
      </c>
    </row>
    <row r="34" spans="1:16" ht="12.75">
      <c r="A34" t="s">
        <v>49</v>
      </c>
      <c s="34" t="s">
        <v>84</v>
      </c>
      <c s="34" t="s">
        <v>681</v>
      </c>
      <c s="35" t="s">
        <v>47</v>
      </c>
      <c s="6" t="s">
        <v>682</v>
      </c>
      <c s="36" t="s">
        <v>104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683</v>
      </c>
    </row>
    <row r="37" spans="1:5" ht="12.75">
      <c r="A37" t="s">
        <v>58</v>
      </c>
      <c r="E37" s="39" t="s">
        <v>680</v>
      </c>
    </row>
    <row r="38" spans="1:16" ht="12.75">
      <c r="A38" t="s">
        <v>49</v>
      </c>
      <c s="34" t="s">
        <v>91</v>
      </c>
      <c s="34" t="s">
        <v>70</v>
      </c>
      <c s="35" t="s">
        <v>47</v>
      </c>
      <c s="6" t="s">
        <v>71</v>
      </c>
      <c s="36" t="s">
        <v>72</v>
      </c>
      <c s="37">
        <v>2.8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16.75">
      <c r="A41" t="s">
        <v>58</v>
      </c>
      <c r="E41" s="39" t="s">
        <v>74</v>
      </c>
    </row>
    <row r="42" spans="1:16" ht="25.5">
      <c r="A42" t="s">
        <v>49</v>
      </c>
      <c s="34" t="s">
        <v>91</v>
      </c>
      <c s="34" t="s">
        <v>684</v>
      </c>
      <c s="35" t="s">
        <v>47</v>
      </c>
      <c s="6" t="s">
        <v>685</v>
      </c>
      <c s="36" t="s">
        <v>72</v>
      </c>
      <c s="37">
        <v>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663</v>
      </c>
    </row>
    <row r="45" spans="1:5" ht="153">
      <c r="A45" t="s">
        <v>58</v>
      </c>
      <c r="E45" s="39" t="s">
        <v>686</v>
      </c>
    </row>
    <row r="46" spans="1:16" ht="12.75">
      <c r="A46" t="s">
        <v>49</v>
      </c>
      <c s="34" t="s">
        <v>94</v>
      </c>
      <c s="34" t="s">
        <v>687</v>
      </c>
      <c s="35" t="s">
        <v>47</v>
      </c>
      <c s="6" t="s">
        <v>688</v>
      </c>
      <c s="36" t="s">
        <v>104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667</v>
      </c>
    </row>
    <row r="49" spans="1:5" ht="12.75">
      <c r="A49" t="s">
        <v>58</v>
      </c>
      <c r="E49" s="39" t="s">
        <v>689</v>
      </c>
    </row>
    <row r="50" spans="1:16" ht="12.75">
      <c r="A50" t="s">
        <v>49</v>
      </c>
      <c s="34" t="s">
        <v>97</v>
      </c>
      <c s="34" t="s">
        <v>690</v>
      </c>
      <c s="35" t="s">
        <v>47</v>
      </c>
      <c s="6" t="s">
        <v>691</v>
      </c>
      <c s="36" t="s">
        <v>104</v>
      </c>
      <c s="37">
        <v>240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667</v>
      </c>
    </row>
    <row r="53" spans="1:5" ht="25.5">
      <c r="A53" t="s">
        <v>58</v>
      </c>
      <c r="E53" s="39" t="s">
        <v>692</v>
      </c>
    </row>
    <row r="54" spans="1:16" ht="12.75">
      <c r="A54" t="s">
        <v>49</v>
      </c>
      <c s="34" t="s">
        <v>80</v>
      </c>
      <c s="34" t="s">
        <v>693</v>
      </c>
      <c s="35" t="s">
        <v>47</v>
      </c>
      <c s="6" t="s">
        <v>694</v>
      </c>
      <c s="36" t="s">
        <v>695</v>
      </c>
      <c s="37">
        <v>124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51">
      <c r="A57" t="s">
        <v>58</v>
      </c>
      <c r="E57" s="39" t="s">
        <v>696</v>
      </c>
    </row>
    <row r="58" spans="1:16" ht="12.75">
      <c r="A58" t="s">
        <v>49</v>
      </c>
      <c s="34" t="s">
        <v>106</v>
      </c>
      <c s="34" t="s">
        <v>697</v>
      </c>
      <c s="35" t="s">
        <v>47</v>
      </c>
      <c s="6" t="s">
        <v>698</v>
      </c>
      <c s="36" t="s">
        <v>104</v>
      </c>
      <c s="37">
        <v>115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88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90</v>
      </c>
    </row>
    <row r="62" spans="1:16" ht="12.75">
      <c r="A62" t="s">
        <v>49</v>
      </c>
      <c s="34" t="s">
        <v>106</v>
      </c>
      <c s="34" t="s">
        <v>699</v>
      </c>
      <c s="35" t="s">
        <v>47</v>
      </c>
      <c s="6" t="s">
        <v>700</v>
      </c>
      <c s="36" t="s">
        <v>72</v>
      </c>
      <c s="37">
        <v>2.8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88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110</v>
      </c>
      <c s="34" t="s">
        <v>701</v>
      </c>
      <c s="35" t="s">
        <v>47</v>
      </c>
      <c s="6" t="s">
        <v>702</v>
      </c>
      <c s="36" t="s">
        <v>104</v>
      </c>
      <c s="37">
        <v>115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88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689</v>
      </c>
    </row>
    <row r="70" spans="1:16" ht="12.75">
      <c r="A70" t="s">
        <v>49</v>
      </c>
      <c s="34" t="s">
        <v>113</v>
      </c>
      <c s="34" t="s">
        <v>703</v>
      </c>
      <c s="35" t="s">
        <v>47</v>
      </c>
      <c s="6" t="s">
        <v>704</v>
      </c>
      <c s="36" t="s">
        <v>104</v>
      </c>
      <c s="37">
        <v>115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88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90</v>
      </c>
    </row>
    <row r="74" spans="1:16" ht="12.75">
      <c r="A74" t="s">
        <v>49</v>
      </c>
      <c s="34" t="s">
        <v>117</v>
      </c>
      <c s="34" t="s">
        <v>705</v>
      </c>
      <c s="35" t="s">
        <v>47</v>
      </c>
      <c s="6" t="s">
        <v>706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25.5">
      <c r="A77" t="s">
        <v>58</v>
      </c>
      <c r="E77" s="39" t="s">
        <v>707</v>
      </c>
    </row>
    <row r="78" spans="1:13" ht="12.75">
      <c r="A78" t="s">
        <v>46</v>
      </c>
      <c r="C78" s="31" t="s">
        <v>20</v>
      </c>
      <c r="E78" s="33" t="s">
        <v>493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49</v>
      </c>
      <c s="34" t="s">
        <v>131</v>
      </c>
      <c s="34" t="s">
        <v>708</v>
      </c>
      <c s="35" t="s">
        <v>47</v>
      </c>
      <c s="6" t="s">
        <v>709</v>
      </c>
      <c s="36" t="s">
        <v>62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25.5">
      <c r="A82" t="s">
        <v>58</v>
      </c>
      <c r="E82" s="39" t="s">
        <v>710</v>
      </c>
    </row>
    <row r="83" spans="1:16" ht="12.75">
      <c r="A83" t="s">
        <v>49</v>
      </c>
      <c s="34" t="s">
        <v>137</v>
      </c>
      <c s="34" t="s">
        <v>519</v>
      </c>
      <c s="35" t="s">
        <v>47</v>
      </c>
      <c s="6" t="s">
        <v>520</v>
      </c>
      <c s="36" t="s">
        <v>479</v>
      </c>
      <c s="37">
        <v>48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63.75">
      <c r="A86" t="s">
        <v>58</v>
      </c>
      <c r="E86" s="39" t="s">
        <v>521</v>
      </c>
    </row>
    <row r="87" spans="1:13" ht="12.75">
      <c r="A87" t="s">
        <v>46</v>
      </c>
      <c r="C87" s="31" t="s">
        <v>711</v>
      </c>
      <c r="E87" s="33" t="s">
        <v>712</v>
      </c>
      <c r="J87" s="32">
        <f>0</f>
      </c>
      <c s="32">
        <f>0</f>
      </c>
      <c s="32">
        <f>0+L88+L92+L96</f>
      </c>
      <c s="32">
        <f>0+M88+M92+M96</f>
      </c>
    </row>
    <row r="88" spans="1:16" ht="25.5">
      <c r="A88" t="s">
        <v>49</v>
      </c>
      <c s="34" t="s">
        <v>113</v>
      </c>
      <c s="34" t="s">
        <v>713</v>
      </c>
      <c s="35" t="s">
        <v>47</v>
      </c>
      <c s="6" t="s">
        <v>714</v>
      </c>
      <c s="36" t="s">
        <v>72</v>
      </c>
      <c s="37">
        <v>69.8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27.5">
      <c r="A91" t="s">
        <v>58</v>
      </c>
      <c r="E91" s="39" t="s">
        <v>715</v>
      </c>
    </row>
    <row r="92" spans="1:16" ht="25.5">
      <c r="A92" t="s">
        <v>49</v>
      </c>
      <c s="34" t="s">
        <v>121</v>
      </c>
      <c s="34" t="s">
        <v>645</v>
      </c>
      <c s="35" t="s">
        <v>646</v>
      </c>
      <c s="6" t="s">
        <v>647</v>
      </c>
      <c s="36" t="s">
        <v>128</v>
      </c>
      <c s="37">
        <v>139.6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65.75">
      <c r="A95" t="s">
        <v>58</v>
      </c>
      <c r="E95" s="39" t="s">
        <v>129</v>
      </c>
    </row>
    <row r="96" spans="1:16" ht="25.5">
      <c r="A96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128</v>
      </c>
      <c s="37">
        <v>5.6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65.75">
      <c r="A99" t="s">
        <v>58</v>
      </c>
      <c r="E99" s="39" t="s">
        <v>129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716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716</v>
      </c>
      <c r="E4" s="26" t="s">
        <v>717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720</v>
      </c>
      <c r="E8" s="30" t="s">
        <v>719</v>
      </c>
      <c r="J8" s="29">
        <f>0+J9+J22+J51+J76+J97</f>
      </c>
      <c s="29">
        <f>0+K9+K22+K51+K76+K97</f>
      </c>
      <c s="29">
        <f>0+L9+L22+L51+L76+L97</f>
      </c>
      <c s="29">
        <f>0+M9+M22+M51+M76+M97</f>
      </c>
    </row>
    <row r="9" spans="1:13" ht="12.75">
      <c r="A9" t="s">
        <v>46</v>
      </c>
      <c r="C9" s="31" t="s">
        <v>47</v>
      </c>
      <c r="E9" s="33" t="s">
        <v>721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722</v>
      </c>
      <c s="35" t="s">
        <v>47</v>
      </c>
      <c s="6" t="s">
        <v>723</v>
      </c>
      <c s="36" t="s">
        <v>104</v>
      </c>
      <c s="37">
        <v>32.44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724</v>
      </c>
    </row>
    <row r="13" spans="1:5" ht="267.75">
      <c r="A13" t="s">
        <v>58</v>
      </c>
      <c r="E13" s="39" t="s">
        <v>725</v>
      </c>
    </row>
    <row r="14" spans="1:16" ht="25.5">
      <c r="A14" t="s">
        <v>49</v>
      </c>
      <c s="34" t="s">
        <v>27</v>
      </c>
      <c s="34" t="s">
        <v>726</v>
      </c>
      <c s="35" t="s">
        <v>47</v>
      </c>
      <c s="6" t="s">
        <v>727</v>
      </c>
      <c s="36" t="s">
        <v>87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724</v>
      </c>
    </row>
    <row r="17" spans="1:5" ht="229.5">
      <c r="A17" t="s">
        <v>58</v>
      </c>
      <c r="E17" s="39" t="s">
        <v>728</v>
      </c>
    </row>
    <row r="18" spans="1:16" ht="12.75">
      <c r="A18" t="s">
        <v>49</v>
      </c>
      <c s="34" t="s">
        <v>26</v>
      </c>
      <c s="34" t="s">
        <v>729</v>
      </c>
      <c s="35" t="s">
        <v>47</v>
      </c>
      <c s="6" t="s">
        <v>730</v>
      </c>
      <c s="36" t="s">
        <v>87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724</v>
      </c>
    </row>
    <row r="21" spans="1:5" ht="204">
      <c r="A21" t="s">
        <v>58</v>
      </c>
      <c r="E21" s="39" t="s">
        <v>731</v>
      </c>
    </row>
    <row r="22" spans="1:13" ht="12.75">
      <c r="A22" t="s">
        <v>46</v>
      </c>
      <c r="C22" s="31" t="s">
        <v>27</v>
      </c>
      <c r="E22" s="33" t="s">
        <v>732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733</v>
      </c>
      <c s="35" t="s">
        <v>47</v>
      </c>
      <c s="6" t="s">
        <v>734</v>
      </c>
      <c s="36" t="s">
        <v>72</v>
      </c>
      <c s="37">
        <v>6.1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735</v>
      </c>
    </row>
    <row r="26" spans="1:5" ht="38.25">
      <c r="A26" t="s">
        <v>58</v>
      </c>
      <c r="E26" s="39" t="s">
        <v>736</v>
      </c>
    </row>
    <row r="27" spans="1:16" ht="12.75">
      <c r="A27" t="s">
        <v>49</v>
      </c>
      <c s="34" t="s">
        <v>75</v>
      </c>
      <c s="34" t="s">
        <v>737</v>
      </c>
      <c s="35" t="s">
        <v>47</v>
      </c>
      <c s="6" t="s">
        <v>738</v>
      </c>
      <c s="36" t="s">
        <v>72</v>
      </c>
      <c s="37">
        <v>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735</v>
      </c>
    </row>
    <row r="30" spans="1:5" ht="51">
      <c r="A30" t="s">
        <v>58</v>
      </c>
      <c r="E30" s="39" t="s">
        <v>739</v>
      </c>
    </row>
    <row r="31" spans="1:16" ht="12.75">
      <c r="A31" t="s">
        <v>49</v>
      </c>
      <c s="34" t="s">
        <v>79</v>
      </c>
      <c s="34" t="s">
        <v>740</v>
      </c>
      <c s="35" t="s">
        <v>47</v>
      </c>
      <c s="6" t="s">
        <v>741</v>
      </c>
      <c s="36" t="s">
        <v>72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735</v>
      </c>
    </row>
    <row r="34" spans="1:5" ht="51">
      <c r="A34" t="s">
        <v>58</v>
      </c>
      <c r="E34" s="39" t="s">
        <v>739</v>
      </c>
    </row>
    <row r="35" spans="1:16" ht="12.75">
      <c r="A35" t="s">
        <v>49</v>
      </c>
      <c s="34" t="s">
        <v>84</v>
      </c>
      <c s="34" t="s">
        <v>742</v>
      </c>
      <c s="35" t="s">
        <v>47</v>
      </c>
      <c s="6" t="s">
        <v>743</v>
      </c>
      <c s="36" t="s">
        <v>104</v>
      </c>
      <c s="37">
        <v>125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735</v>
      </c>
    </row>
    <row r="38" spans="1:5" ht="12.75">
      <c r="A38" t="s">
        <v>58</v>
      </c>
      <c r="E38" s="39" t="s">
        <v>90</v>
      </c>
    </row>
    <row r="39" spans="1:16" ht="12.75">
      <c r="A39" t="s">
        <v>49</v>
      </c>
      <c s="34" t="s">
        <v>91</v>
      </c>
      <c s="34" t="s">
        <v>744</v>
      </c>
      <c s="35" t="s">
        <v>47</v>
      </c>
      <c s="6" t="s">
        <v>745</v>
      </c>
      <c s="36" t="s">
        <v>87</v>
      </c>
      <c s="37">
        <v>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724</v>
      </c>
    </row>
    <row r="42" spans="1:5" ht="25.5">
      <c r="A42" t="s">
        <v>58</v>
      </c>
      <c r="E42" s="39" t="s">
        <v>746</v>
      </c>
    </row>
    <row r="43" spans="1:16" ht="12.75">
      <c r="A43" t="s">
        <v>49</v>
      </c>
      <c s="34" t="s">
        <v>94</v>
      </c>
      <c s="34" t="s">
        <v>747</v>
      </c>
      <c s="35" t="s">
        <v>47</v>
      </c>
      <c s="6" t="s">
        <v>748</v>
      </c>
      <c s="36" t="s">
        <v>87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724</v>
      </c>
    </row>
    <row r="46" spans="1:5" ht="12.75">
      <c r="A46" t="s">
        <v>58</v>
      </c>
      <c r="E46" s="39" t="s">
        <v>90</v>
      </c>
    </row>
    <row r="47" spans="1:16" ht="12.75">
      <c r="A47" t="s">
        <v>49</v>
      </c>
      <c s="34" t="s">
        <v>97</v>
      </c>
      <c s="34" t="s">
        <v>749</v>
      </c>
      <c s="35" t="s">
        <v>47</v>
      </c>
      <c s="6" t="s">
        <v>750</v>
      </c>
      <c s="36" t="s">
        <v>104</v>
      </c>
      <c s="37">
        <v>125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735</v>
      </c>
    </row>
    <row r="50" spans="1:5" ht="25.5">
      <c r="A50" t="s">
        <v>58</v>
      </c>
      <c r="E50" s="39" t="s">
        <v>751</v>
      </c>
    </row>
    <row r="51" spans="1:13" ht="12.75">
      <c r="A51" t="s">
        <v>46</v>
      </c>
      <c r="C51" s="31" t="s">
        <v>386</v>
      </c>
      <c r="E51" s="33" t="s">
        <v>387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131</v>
      </c>
      <c s="34" t="s">
        <v>752</v>
      </c>
      <c s="35" t="s">
        <v>47</v>
      </c>
      <c s="6" t="s">
        <v>753</v>
      </c>
      <c s="36" t="s">
        <v>72</v>
      </c>
      <c s="37">
        <v>6.3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735</v>
      </c>
    </row>
    <row r="55" spans="1:5" ht="63.75">
      <c r="A55" t="s">
        <v>58</v>
      </c>
      <c r="E55" s="39" t="s">
        <v>754</v>
      </c>
    </row>
    <row r="56" spans="1:16" ht="12.75">
      <c r="A56" t="s">
        <v>49</v>
      </c>
      <c s="34" t="s">
        <v>137</v>
      </c>
      <c s="34" t="s">
        <v>755</v>
      </c>
      <c s="35" t="s">
        <v>47</v>
      </c>
      <c s="6" t="s">
        <v>756</v>
      </c>
      <c s="36" t="s">
        <v>72</v>
      </c>
      <c s="37">
        <v>6.1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63.75">
      <c r="A59" t="s">
        <v>58</v>
      </c>
      <c r="E59" s="39" t="s">
        <v>754</v>
      </c>
    </row>
    <row r="60" spans="1:16" ht="12.75">
      <c r="A60" t="s">
        <v>49</v>
      </c>
      <c s="34" t="s">
        <v>141</v>
      </c>
      <c s="34" t="s">
        <v>627</v>
      </c>
      <c s="35" t="s">
        <v>47</v>
      </c>
      <c s="6" t="s">
        <v>628</v>
      </c>
      <c s="36" t="s">
        <v>104</v>
      </c>
      <c s="37">
        <v>7.2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14.75">
      <c r="A63" t="s">
        <v>58</v>
      </c>
      <c r="E63" s="39" t="s">
        <v>629</v>
      </c>
    </row>
    <row r="64" spans="1:16" ht="25.5">
      <c r="A64" t="s">
        <v>49</v>
      </c>
      <c s="34" t="s">
        <v>144</v>
      </c>
      <c s="34" t="s">
        <v>757</v>
      </c>
      <c s="35" t="s">
        <v>758</v>
      </c>
      <c s="6" t="s">
        <v>759</v>
      </c>
      <c s="36" t="s">
        <v>128</v>
      </c>
      <c s="37">
        <v>11.97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129</v>
      </c>
    </row>
    <row r="68" spans="1:16" ht="25.5">
      <c r="A68" t="s">
        <v>49</v>
      </c>
      <c s="34" t="s">
        <v>147</v>
      </c>
      <c s="34" t="s">
        <v>760</v>
      </c>
      <c s="35" t="s">
        <v>646</v>
      </c>
      <c s="6" t="s">
        <v>761</v>
      </c>
      <c s="36" t="s">
        <v>128</v>
      </c>
      <c s="37">
        <v>12.2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27.5">
      <c r="A71" t="s">
        <v>58</v>
      </c>
      <c r="E71" s="39" t="s">
        <v>762</v>
      </c>
    </row>
    <row r="72" spans="1:16" ht="25.5">
      <c r="A72" t="s">
        <v>49</v>
      </c>
      <c s="34" t="s">
        <v>150</v>
      </c>
      <c s="34" t="s">
        <v>763</v>
      </c>
      <c s="35" t="s">
        <v>764</v>
      </c>
      <c s="6" t="s">
        <v>765</v>
      </c>
      <c s="36" t="s">
        <v>128</v>
      </c>
      <c s="37">
        <v>0.9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65.75">
      <c r="A75" t="s">
        <v>58</v>
      </c>
      <c r="E75" s="39" t="s">
        <v>129</v>
      </c>
    </row>
    <row r="76" spans="1:13" ht="12.75">
      <c r="A76" t="s">
        <v>46</v>
      </c>
      <c r="C76" s="31" t="s">
        <v>20</v>
      </c>
      <c r="E76" s="33" t="s">
        <v>493</v>
      </c>
      <c r="J76" s="32">
        <f>0</f>
      </c>
      <c s="32">
        <f>0</f>
      </c>
      <c s="32">
        <f>0+L77+L81+L85+L89+L93</f>
      </c>
      <c s="32">
        <f>0+M77+M81+M85+M89+M93</f>
      </c>
    </row>
    <row r="77" spans="1:16" ht="12.75">
      <c r="A77" t="s">
        <v>49</v>
      </c>
      <c s="34" t="s">
        <v>153</v>
      </c>
      <c s="34" t="s">
        <v>708</v>
      </c>
      <c s="35" t="s">
        <v>47</v>
      </c>
      <c s="6" t="s">
        <v>709</v>
      </c>
      <c s="36" t="s">
        <v>62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25.5">
      <c r="A80" t="s">
        <v>58</v>
      </c>
      <c r="E80" s="39" t="s">
        <v>710</v>
      </c>
    </row>
    <row r="81" spans="1:16" ht="12.75">
      <c r="A81" t="s">
        <v>49</v>
      </c>
      <c s="34" t="s">
        <v>158</v>
      </c>
      <c s="34" t="s">
        <v>652</v>
      </c>
      <c s="35" t="s">
        <v>47</v>
      </c>
      <c s="6" t="s">
        <v>653</v>
      </c>
      <c s="36" t="s">
        <v>67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12.75">
      <c r="A84" t="s">
        <v>58</v>
      </c>
      <c r="E84" s="39" t="s">
        <v>654</v>
      </c>
    </row>
    <row r="85" spans="1:16" ht="12.75">
      <c r="A85" t="s">
        <v>49</v>
      </c>
      <c s="34" t="s">
        <v>162</v>
      </c>
      <c s="34" t="s">
        <v>523</v>
      </c>
      <c s="35" t="s">
        <v>47</v>
      </c>
      <c s="6" t="s">
        <v>766</v>
      </c>
      <c s="36" t="s">
        <v>479</v>
      </c>
      <c s="37">
        <v>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767</v>
      </c>
    </row>
    <row r="89" spans="1:16" ht="12.75">
      <c r="A89" t="s">
        <v>49</v>
      </c>
      <c s="34" t="s">
        <v>165</v>
      </c>
      <c s="34" t="s">
        <v>519</v>
      </c>
      <c s="35" t="s">
        <v>47</v>
      </c>
      <c s="6" t="s">
        <v>520</v>
      </c>
      <c s="36" t="s">
        <v>479</v>
      </c>
      <c s="37">
        <v>64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63.75">
      <c r="A92" t="s">
        <v>58</v>
      </c>
      <c r="E92" s="39" t="s">
        <v>521</v>
      </c>
    </row>
    <row r="93" spans="1:16" ht="12.75">
      <c r="A93" t="s">
        <v>49</v>
      </c>
      <c s="34" t="s">
        <v>168</v>
      </c>
      <c s="34" t="s">
        <v>510</v>
      </c>
      <c s="35" t="s">
        <v>47</v>
      </c>
      <c s="6" t="s">
        <v>511</v>
      </c>
      <c s="36" t="s">
        <v>479</v>
      </c>
      <c s="37">
        <v>24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88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90</v>
      </c>
    </row>
    <row r="97" spans="1:13" ht="12.75">
      <c r="A97" t="s">
        <v>46</v>
      </c>
      <c r="C97" s="31" t="s">
        <v>711</v>
      </c>
      <c r="E97" s="33" t="s">
        <v>768</v>
      </c>
      <c r="J97" s="32">
        <f>0</f>
      </c>
      <c s="32">
        <f>0</f>
      </c>
      <c s="32">
        <f>0+L98+L102+L106+L110+L114+L118+L122</f>
      </c>
      <c s="32">
        <f>0+M98+M102+M106+M110+M114+M118+M122</f>
      </c>
    </row>
    <row r="98" spans="1:16" ht="12.75">
      <c r="A98" t="s">
        <v>49</v>
      </c>
      <c s="34" t="s">
        <v>80</v>
      </c>
      <c s="34" t="s">
        <v>669</v>
      </c>
      <c s="35" t="s">
        <v>47</v>
      </c>
      <c s="6" t="s">
        <v>670</v>
      </c>
      <c s="36" t="s">
        <v>72</v>
      </c>
      <c s="37">
        <v>2.2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735</v>
      </c>
    </row>
    <row r="101" spans="1:5" ht="51">
      <c r="A101" t="s">
        <v>58</v>
      </c>
      <c r="E101" s="39" t="s">
        <v>671</v>
      </c>
    </row>
    <row r="102" spans="1:16" ht="12.75">
      <c r="A102" t="s">
        <v>49</v>
      </c>
      <c s="34" t="s">
        <v>106</v>
      </c>
      <c s="34" t="s">
        <v>678</v>
      </c>
      <c s="35" t="s">
        <v>47</v>
      </c>
      <c s="6" t="s">
        <v>679</v>
      </c>
      <c s="36" t="s">
        <v>104</v>
      </c>
      <c s="37">
        <v>100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680</v>
      </c>
    </row>
    <row r="106" spans="1:16" ht="12.75">
      <c r="A106" t="s">
        <v>49</v>
      </c>
      <c s="34" t="s">
        <v>110</v>
      </c>
      <c s="34" t="s">
        <v>701</v>
      </c>
      <c s="35" t="s">
        <v>47</v>
      </c>
      <c s="6" t="s">
        <v>702</v>
      </c>
      <c s="36" t="s">
        <v>104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88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689</v>
      </c>
    </row>
    <row r="110" spans="1:16" ht="12.75">
      <c r="A110" t="s">
        <v>49</v>
      </c>
      <c s="34" t="s">
        <v>113</v>
      </c>
      <c s="34" t="s">
        <v>697</v>
      </c>
      <c s="35" t="s">
        <v>47</v>
      </c>
      <c s="6" t="s">
        <v>698</v>
      </c>
      <c s="36" t="s">
        <v>104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88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90</v>
      </c>
    </row>
    <row r="114" spans="1:16" ht="12.75">
      <c r="A114" t="s">
        <v>49</v>
      </c>
      <c s="34" t="s">
        <v>117</v>
      </c>
      <c s="34" t="s">
        <v>703</v>
      </c>
      <c s="35" t="s">
        <v>47</v>
      </c>
      <c s="6" t="s">
        <v>704</v>
      </c>
      <c s="36" t="s">
        <v>104</v>
      </c>
      <c s="37">
        <v>100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88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90</v>
      </c>
    </row>
    <row r="118" spans="1:16" ht="25.5">
      <c r="A118" t="s">
        <v>49</v>
      </c>
      <c s="34" t="s">
        <v>121</v>
      </c>
      <c s="34" t="s">
        <v>769</v>
      </c>
      <c s="35" t="s">
        <v>47</v>
      </c>
      <c s="6" t="s">
        <v>770</v>
      </c>
      <c s="36" t="s">
        <v>67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589</v>
      </c>
    </row>
    <row r="121" spans="1:5" ht="25.5">
      <c r="A121" t="s">
        <v>58</v>
      </c>
      <c r="E121" s="39" t="s">
        <v>771</v>
      </c>
    </row>
    <row r="122" spans="1:16" ht="12.75">
      <c r="A122" t="s">
        <v>49</v>
      </c>
      <c s="34" t="s">
        <v>124</v>
      </c>
      <c s="34" t="s">
        <v>772</v>
      </c>
      <c s="35" t="s">
        <v>47</v>
      </c>
      <c s="6" t="s">
        <v>773</v>
      </c>
      <c s="36" t="s">
        <v>72</v>
      </c>
      <c s="37">
        <v>1.4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774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774</v>
      </c>
      <c r="E4" s="26" t="s">
        <v>775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778</v>
      </c>
      <c r="E8" s="30" t="s">
        <v>777</v>
      </c>
      <c r="J8" s="29">
        <f>0+J9+J70+J75</f>
      </c>
      <c s="29">
        <f>0+K9+K70+K75</f>
      </c>
      <c s="29">
        <f>0+L9+L70+L75</f>
      </c>
      <c s="29">
        <f>0+M9+M70+M75</f>
      </c>
    </row>
    <row r="9" spans="1:13" ht="12.75">
      <c r="A9" t="s">
        <v>46</v>
      </c>
      <c r="C9" s="31" t="s">
        <v>47</v>
      </c>
      <c r="E9" s="33" t="s">
        <v>660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779</v>
      </c>
      <c s="35" t="s">
        <v>47</v>
      </c>
      <c s="6" t="s">
        <v>780</v>
      </c>
      <c s="36" t="s">
        <v>87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781</v>
      </c>
    </row>
    <row r="13" spans="1:5" ht="38.25">
      <c r="A13" t="s">
        <v>58</v>
      </c>
      <c r="E13" s="39" t="s">
        <v>782</v>
      </c>
    </row>
    <row r="14" spans="1:16" ht="12.75">
      <c r="A14" t="s">
        <v>49</v>
      </c>
      <c s="34" t="s">
        <v>27</v>
      </c>
      <c s="34" t="s">
        <v>783</v>
      </c>
      <c s="35" t="s">
        <v>47</v>
      </c>
      <c s="6" t="s">
        <v>784</v>
      </c>
      <c s="36" t="s">
        <v>62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667</v>
      </c>
    </row>
    <row r="17" spans="1:5" ht="25.5">
      <c r="A17" t="s">
        <v>58</v>
      </c>
      <c r="E17" s="39" t="s">
        <v>785</v>
      </c>
    </row>
    <row r="18" spans="1:16" ht="12.75">
      <c r="A18" t="s">
        <v>49</v>
      </c>
      <c s="34" t="s">
        <v>26</v>
      </c>
      <c s="34" t="s">
        <v>786</v>
      </c>
      <c s="35" t="s">
        <v>47</v>
      </c>
      <c s="6" t="s">
        <v>787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788</v>
      </c>
    </row>
    <row r="21" spans="1:5" ht="165.75">
      <c r="A21" t="s">
        <v>58</v>
      </c>
      <c r="E21" s="39" t="s">
        <v>789</v>
      </c>
    </row>
    <row r="22" spans="1:16" ht="25.5">
      <c r="A22" t="s">
        <v>49</v>
      </c>
      <c s="34" t="s">
        <v>69</v>
      </c>
      <c s="34" t="s">
        <v>790</v>
      </c>
      <c s="35" t="s">
        <v>47</v>
      </c>
      <c s="6" t="s">
        <v>791</v>
      </c>
      <c s="36" t="s">
        <v>104</v>
      </c>
      <c s="37">
        <v>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7.5">
      <c r="A25" t="s">
        <v>58</v>
      </c>
      <c r="E25" s="39" t="s">
        <v>792</v>
      </c>
    </row>
    <row r="26" spans="1:16" ht="12.75">
      <c r="A26" t="s">
        <v>49</v>
      </c>
      <c s="34" t="s">
        <v>75</v>
      </c>
      <c s="34" t="s">
        <v>793</v>
      </c>
      <c s="35" t="s">
        <v>47</v>
      </c>
      <c s="6" t="s">
        <v>794</v>
      </c>
      <c s="36" t="s">
        <v>72</v>
      </c>
      <c s="37">
        <v>3.25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63.75">
      <c r="A29" t="s">
        <v>58</v>
      </c>
      <c r="E29" s="39" t="s">
        <v>795</v>
      </c>
    </row>
    <row r="30" spans="1:16" ht="12.75">
      <c r="A30" t="s">
        <v>49</v>
      </c>
      <c s="34" t="s">
        <v>79</v>
      </c>
      <c s="34" t="s">
        <v>796</v>
      </c>
      <c s="35" t="s">
        <v>47</v>
      </c>
      <c s="6" t="s">
        <v>797</v>
      </c>
      <c s="36" t="s">
        <v>72</v>
      </c>
      <c s="37">
        <v>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667</v>
      </c>
    </row>
    <row r="33" spans="1:5" ht="51">
      <c r="A33" t="s">
        <v>58</v>
      </c>
      <c r="E33" s="39" t="s">
        <v>671</v>
      </c>
    </row>
    <row r="34" spans="1:16" ht="12.75">
      <c r="A34" t="s">
        <v>49</v>
      </c>
      <c s="34" t="s">
        <v>84</v>
      </c>
      <c s="34" t="s">
        <v>798</v>
      </c>
      <c s="35" t="s">
        <v>47</v>
      </c>
      <c s="6" t="s">
        <v>799</v>
      </c>
      <c s="36" t="s">
        <v>72</v>
      </c>
      <c s="37">
        <v>0.6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667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800</v>
      </c>
      <c s="35" t="s">
        <v>47</v>
      </c>
      <c s="6" t="s">
        <v>801</v>
      </c>
      <c s="36" t="s">
        <v>72</v>
      </c>
      <c s="37">
        <v>2.9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667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94</v>
      </c>
      <c s="34" t="s">
        <v>665</v>
      </c>
      <c s="35" t="s">
        <v>47</v>
      </c>
      <c s="6" t="s">
        <v>666</v>
      </c>
      <c s="36" t="s">
        <v>72</v>
      </c>
      <c s="37">
        <v>15.6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667</v>
      </c>
    </row>
    <row r="45" spans="1:5" ht="38.25">
      <c r="A45" t="s">
        <v>58</v>
      </c>
      <c r="E45" s="39" t="s">
        <v>668</v>
      </c>
    </row>
    <row r="46" spans="1:16" ht="12.75">
      <c r="A46" t="s">
        <v>49</v>
      </c>
      <c s="34" t="s">
        <v>97</v>
      </c>
      <c s="34" t="s">
        <v>802</v>
      </c>
      <c s="35" t="s">
        <v>47</v>
      </c>
      <c s="6" t="s">
        <v>803</v>
      </c>
      <c s="36" t="s">
        <v>87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88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90</v>
      </c>
    </row>
    <row r="50" spans="1:16" ht="12.75">
      <c r="A50" t="s">
        <v>49</v>
      </c>
      <c s="34" t="s">
        <v>80</v>
      </c>
      <c s="34" t="s">
        <v>804</v>
      </c>
      <c s="35" t="s">
        <v>47</v>
      </c>
      <c s="6" t="s">
        <v>805</v>
      </c>
      <c s="36" t="s">
        <v>72</v>
      </c>
      <c s="37">
        <v>3.3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781</v>
      </c>
    </row>
    <row r="53" spans="1:5" ht="63.75">
      <c r="A53" t="s">
        <v>58</v>
      </c>
      <c r="E53" s="39" t="s">
        <v>806</v>
      </c>
    </row>
    <row r="54" spans="1:16" ht="12.75">
      <c r="A54" t="s">
        <v>49</v>
      </c>
      <c s="34" t="s">
        <v>106</v>
      </c>
      <c s="34" t="s">
        <v>678</v>
      </c>
      <c s="35" t="s">
        <v>47</v>
      </c>
      <c s="6" t="s">
        <v>679</v>
      </c>
      <c s="36" t="s">
        <v>104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680</v>
      </c>
    </row>
    <row r="58" spans="1:16" ht="12.75">
      <c r="A58" t="s">
        <v>49</v>
      </c>
      <c s="34" t="s">
        <v>110</v>
      </c>
      <c s="34" t="s">
        <v>70</v>
      </c>
      <c s="35" t="s">
        <v>47</v>
      </c>
      <c s="6" t="s">
        <v>71</v>
      </c>
      <c s="36" t="s">
        <v>72</v>
      </c>
      <c s="37">
        <v>16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216.75">
      <c r="A61" t="s">
        <v>58</v>
      </c>
      <c r="E61" s="39" t="s">
        <v>74</v>
      </c>
    </row>
    <row r="62" spans="1:16" ht="12.75">
      <c r="A62" t="s">
        <v>49</v>
      </c>
      <c s="34" t="s">
        <v>113</v>
      </c>
      <c s="34" t="s">
        <v>98</v>
      </c>
      <c s="35" t="s">
        <v>47</v>
      </c>
      <c s="6" t="s">
        <v>99</v>
      </c>
      <c s="36" t="s">
        <v>72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53">
      <c r="A65" t="s">
        <v>58</v>
      </c>
      <c r="E65" s="39" t="s">
        <v>101</v>
      </c>
    </row>
    <row r="66" spans="1:16" ht="12.75">
      <c r="A66" t="s">
        <v>49</v>
      </c>
      <c s="34" t="s">
        <v>117</v>
      </c>
      <c s="34" t="s">
        <v>807</v>
      </c>
      <c s="35" t="s">
        <v>47</v>
      </c>
      <c s="6" t="s">
        <v>808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781</v>
      </c>
    </row>
    <row r="69" spans="1:5" ht="12.75">
      <c r="A69" t="s">
        <v>58</v>
      </c>
      <c r="E69" s="39" t="s">
        <v>808</v>
      </c>
    </row>
    <row r="70" spans="1:13" ht="12.75">
      <c r="A70" t="s">
        <v>46</v>
      </c>
      <c r="C70" s="31" t="s">
        <v>20</v>
      </c>
      <c r="E70" s="33" t="s">
        <v>493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144</v>
      </c>
      <c s="34" t="s">
        <v>519</v>
      </c>
      <c s="35" t="s">
        <v>47</v>
      </c>
      <c s="6" t="s">
        <v>520</v>
      </c>
      <c s="36" t="s">
        <v>479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63.75">
      <c r="A74" t="s">
        <v>58</v>
      </c>
      <c r="E74" s="39" t="s">
        <v>521</v>
      </c>
    </row>
    <row r="75" spans="1:13" ht="12.75">
      <c r="A75" t="s">
        <v>46</v>
      </c>
      <c r="C75" s="31" t="s">
        <v>711</v>
      </c>
      <c r="E75" s="33" t="s">
        <v>712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12.75">
      <c r="A76" t="s">
        <v>49</v>
      </c>
      <c s="34" t="s">
        <v>121</v>
      </c>
      <c s="34" t="s">
        <v>809</v>
      </c>
      <c s="35" t="s">
        <v>47</v>
      </c>
      <c s="6" t="s">
        <v>810</v>
      </c>
      <c s="36" t="s">
        <v>104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811</v>
      </c>
    </row>
    <row r="80" spans="1:16" ht="12.75">
      <c r="A80" t="s">
        <v>49</v>
      </c>
      <c s="34" t="s">
        <v>124</v>
      </c>
      <c s="34" t="s">
        <v>693</v>
      </c>
      <c s="35" t="s">
        <v>47</v>
      </c>
      <c s="6" t="s">
        <v>812</v>
      </c>
      <c s="36" t="s">
        <v>67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781</v>
      </c>
    </row>
    <row r="83" spans="1:5" ht="51">
      <c r="A83" t="s">
        <v>58</v>
      </c>
      <c r="E83" s="39" t="s">
        <v>696</v>
      </c>
    </row>
    <row r="84" spans="1:16" ht="12.75">
      <c r="A84" t="s">
        <v>49</v>
      </c>
      <c s="34" t="s">
        <v>131</v>
      </c>
      <c s="34" t="s">
        <v>813</v>
      </c>
      <c s="35" t="s">
        <v>47</v>
      </c>
      <c s="6" t="s">
        <v>814</v>
      </c>
      <c s="36" t="s">
        <v>104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88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2.75">
      <c r="A87" t="s">
        <v>58</v>
      </c>
      <c r="E87" s="39" t="s">
        <v>90</v>
      </c>
    </row>
    <row r="88" spans="1:16" ht="25.5">
      <c r="A88" t="s">
        <v>49</v>
      </c>
      <c s="34" t="s">
        <v>137</v>
      </c>
      <c s="34" t="s">
        <v>401</v>
      </c>
      <c s="35" t="s">
        <v>402</v>
      </c>
      <c s="6" t="s">
        <v>403</v>
      </c>
      <c s="36" t="s">
        <v>128</v>
      </c>
      <c s="37">
        <v>5.6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65.75">
      <c r="A91" t="s">
        <v>58</v>
      </c>
      <c r="E91" s="39" t="s">
        <v>129</v>
      </c>
    </row>
    <row r="92" spans="1:16" ht="25.5">
      <c r="A92" t="s">
        <v>49</v>
      </c>
      <c s="34" t="s">
        <v>141</v>
      </c>
      <c s="34" t="s">
        <v>125</v>
      </c>
      <c s="35" t="s">
        <v>126</v>
      </c>
      <c s="6" t="s">
        <v>127</v>
      </c>
      <c s="36" t="s">
        <v>128</v>
      </c>
      <c s="37">
        <v>24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65.75">
      <c r="A95" t="s">
        <v>58</v>
      </c>
      <c r="E95" s="39" t="s">
        <v>404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815</v>
      </c>
      <c r="E4" s="26" t="s">
        <v>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819</v>
      </c>
      <c r="E8" s="30" t="s">
        <v>818</v>
      </c>
      <c r="J8" s="29">
        <f>0+J9+J54+J111</f>
      </c>
      <c s="29">
        <f>0+K9+K54+K111</f>
      </c>
      <c s="29">
        <f>0+L9+L54+L111</f>
      </c>
      <c s="29">
        <f>0+M9+M54+M111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820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76</v>
      </c>
      <c s="35" t="s">
        <v>47</v>
      </c>
      <c s="6" t="s">
        <v>77</v>
      </c>
      <c s="36" t="s">
        <v>72</v>
      </c>
      <c s="37">
        <v>16.8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821</v>
      </c>
    </row>
    <row r="25" spans="1:5" ht="216.75">
      <c r="A25" t="s">
        <v>58</v>
      </c>
      <c r="E25" s="39" t="s">
        <v>74</v>
      </c>
    </row>
    <row r="26" spans="1:16" ht="25.5">
      <c r="A26" t="s">
        <v>49</v>
      </c>
      <c s="34" t="s">
        <v>75</v>
      </c>
      <c s="34" t="s">
        <v>822</v>
      </c>
      <c s="35" t="s">
        <v>47</v>
      </c>
      <c s="6" t="s">
        <v>823</v>
      </c>
      <c s="36" t="s">
        <v>87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25.5">
      <c r="A29" t="s">
        <v>58</v>
      </c>
      <c r="E29" s="39" t="s">
        <v>824</v>
      </c>
    </row>
    <row r="30" spans="1:16" ht="12.75">
      <c r="A30" t="s">
        <v>49</v>
      </c>
      <c s="34" t="s">
        <v>79</v>
      </c>
      <c s="34" t="s">
        <v>95</v>
      </c>
      <c s="35" t="s">
        <v>47</v>
      </c>
      <c s="6" t="s">
        <v>96</v>
      </c>
      <c s="36" t="s">
        <v>87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88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90</v>
      </c>
    </row>
    <row r="34" spans="1:16" ht="12.75">
      <c r="A34" t="s">
        <v>49</v>
      </c>
      <c s="34" t="s">
        <v>84</v>
      </c>
      <c s="34" t="s">
        <v>98</v>
      </c>
      <c s="35" t="s">
        <v>47</v>
      </c>
      <c s="6" t="s">
        <v>99</v>
      </c>
      <c s="36" t="s">
        <v>72</v>
      </c>
      <c s="37">
        <v>14.7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821</v>
      </c>
    </row>
    <row r="37" spans="1:5" ht="153">
      <c r="A37" t="s">
        <v>58</v>
      </c>
      <c r="E37" s="39" t="s">
        <v>101</v>
      </c>
    </row>
    <row r="38" spans="1:16" ht="12.75">
      <c r="A38" t="s">
        <v>49</v>
      </c>
      <c s="34" t="s">
        <v>91</v>
      </c>
      <c s="34" t="s">
        <v>102</v>
      </c>
      <c s="35" t="s">
        <v>47</v>
      </c>
      <c s="6" t="s">
        <v>103</v>
      </c>
      <c s="36" t="s">
        <v>104</v>
      </c>
      <c s="37">
        <v>21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825</v>
      </c>
    </row>
    <row r="41" spans="1:5" ht="12.75">
      <c r="A41" t="s">
        <v>58</v>
      </c>
      <c r="E41" s="39" t="s">
        <v>90</v>
      </c>
    </row>
    <row r="42" spans="1:16" ht="25.5">
      <c r="A42" t="s">
        <v>49</v>
      </c>
      <c s="34" t="s">
        <v>94</v>
      </c>
      <c s="34" t="s">
        <v>111</v>
      </c>
      <c s="35" t="s">
        <v>47</v>
      </c>
      <c s="6" t="s">
        <v>112</v>
      </c>
      <c s="36" t="s">
        <v>62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88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25.5">
      <c r="A46" t="s">
        <v>49</v>
      </c>
      <c s="34" t="s">
        <v>97</v>
      </c>
      <c s="34" t="s">
        <v>125</v>
      </c>
      <c s="35" t="s">
        <v>126</v>
      </c>
      <c s="6" t="s">
        <v>127</v>
      </c>
      <c s="36" t="s">
        <v>128</v>
      </c>
      <c s="37">
        <v>4.2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65.75">
      <c r="A49" t="s">
        <v>58</v>
      </c>
      <c r="E49" s="39" t="s">
        <v>129</v>
      </c>
    </row>
    <row r="50" spans="1:16" ht="12.75">
      <c r="A50" t="s">
        <v>49</v>
      </c>
      <c s="34" t="s">
        <v>80</v>
      </c>
      <c s="34" t="s">
        <v>826</v>
      </c>
      <c s="35" t="s">
        <v>47</v>
      </c>
      <c s="6" t="s">
        <v>827</v>
      </c>
      <c s="36" t="s">
        <v>104</v>
      </c>
      <c s="37">
        <v>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51">
      <c r="A53" t="s">
        <v>58</v>
      </c>
      <c r="E53" s="39" t="s">
        <v>828</v>
      </c>
    </row>
    <row r="54" spans="1:13" ht="12.75">
      <c r="A54" t="s">
        <v>46</v>
      </c>
      <c r="C54" s="31" t="s">
        <v>27</v>
      </c>
      <c r="E54" s="33" t="s">
        <v>829</v>
      </c>
      <c r="J54" s="32">
        <f>0</f>
      </c>
      <c s="32">
        <f>0</f>
      </c>
      <c s="32">
        <f>0+L55+L59+L63+L67+L71+L75+L79+L83+L87+L91+L95+L99+L103+L107</f>
      </c>
      <c s="32">
        <f>0+M55+M59+M63+M67+M71+M75+M79+M83+M87+M91+M95+M99+M103+M107</f>
      </c>
    </row>
    <row r="55" spans="1:16" ht="12.75">
      <c r="A55" t="s">
        <v>49</v>
      </c>
      <c s="34" t="s">
        <v>106</v>
      </c>
      <c s="34" t="s">
        <v>185</v>
      </c>
      <c s="35" t="s">
        <v>47</v>
      </c>
      <c s="6" t="s">
        <v>186</v>
      </c>
      <c s="36" t="s">
        <v>87</v>
      </c>
      <c s="37">
        <v>69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830</v>
      </c>
    </row>
    <row r="58" spans="1:5" ht="38.25">
      <c r="A58" t="s">
        <v>58</v>
      </c>
      <c r="E58" s="39" t="s">
        <v>183</v>
      </c>
    </row>
    <row r="59" spans="1:16" ht="25.5">
      <c r="A59" t="s">
        <v>49</v>
      </c>
      <c s="34" t="s">
        <v>110</v>
      </c>
      <c s="34" t="s">
        <v>194</v>
      </c>
      <c s="35" t="s">
        <v>47</v>
      </c>
      <c s="6" t="s">
        <v>195</v>
      </c>
      <c s="36" t="s">
        <v>62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830</v>
      </c>
    </row>
    <row r="62" spans="1:5" ht="12.75">
      <c r="A62" t="s">
        <v>58</v>
      </c>
      <c r="E62" s="39" t="s">
        <v>90</v>
      </c>
    </row>
    <row r="63" spans="1:16" ht="12.75">
      <c r="A63" t="s">
        <v>49</v>
      </c>
      <c s="34" t="s">
        <v>113</v>
      </c>
      <c s="34" t="s">
        <v>207</v>
      </c>
      <c s="35" t="s">
        <v>47</v>
      </c>
      <c s="6" t="s">
        <v>208</v>
      </c>
      <c s="36" t="s">
        <v>62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12.75">
      <c r="A66" t="s">
        <v>58</v>
      </c>
      <c r="E66" s="39" t="s">
        <v>90</v>
      </c>
    </row>
    <row r="67" spans="1:16" ht="12.75">
      <c r="A67" t="s">
        <v>49</v>
      </c>
      <c s="34" t="s">
        <v>117</v>
      </c>
      <c s="34" t="s">
        <v>831</v>
      </c>
      <c s="35" t="s">
        <v>47</v>
      </c>
      <c s="6" t="s">
        <v>832</v>
      </c>
      <c s="36" t="s">
        <v>67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76.5">
      <c r="A70" t="s">
        <v>58</v>
      </c>
      <c r="E70" s="39" t="s">
        <v>833</v>
      </c>
    </row>
    <row r="71" spans="1:16" ht="12.75">
      <c r="A71" t="s">
        <v>49</v>
      </c>
      <c s="34" t="s">
        <v>121</v>
      </c>
      <c s="34" t="s">
        <v>834</v>
      </c>
      <c s="35" t="s">
        <v>47</v>
      </c>
      <c s="6" t="s">
        <v>835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836</v>
      </c>
    </row>
    <row r="74" spans="1:5" ht="12.75">
      <c r="A74" t="s">
        <v>58</v>
      </c>
      <c r="E74" s="39" t="s">
        <v>90</v>
      </c>
    </row>
    <row r="75" spans="1:16" ht="12.75">
      <c r="A75" t="s">
        <v>49</v>
      </c>
      <c s="34" t="s">
        <v>124</v>
      </c>
      <c s="34" t="s">
        <v>837</v>
      </c>
      <c s="35" t="s">
        <v>47</v>
      </c>
      <c s="6" t="s">
        <v>838</v>
      </c>
      <c s="36" t="s">
        <v>62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836</v>
      </c>
    </row>
    <row r="78" spans="1:5" ht="12.75">
      <c r="A78" t="s">
        <v>58</v>
      </c>
      <c r="E78" s="39" t="s">
        <v>90</v>
      </c>
    </row>
    <row r="79" spans="1:16" ht="12.75">
      <c r="A79" t="s">
        <v>49</v>
      </c>
      <c s="34" t="s">
        <v>131</v>
      </c>
      <c s="34" t="s">
        <v>839</v>
      </c>
      <c s="35" t="s">
        <v>47</v>
      </c>
      <c s="6" t="s">
        <v>840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836</v>
      </c>
    </row>
    <row r="82" spans="1:5" ht="12.75">
      <c r="A82" t="s">
        <v>58</v>
      </c>
      <c r="E82" s="39" t="s">
        <v>90</v>
      </c>
    </row>
    <row r="83" spans="1:16" ht="12.75">
      <c r="A83" t="s">
        <v>49</v>
      </c>
      <c s="34" t="s">
        <v>137</v>
      </c>
      <c s="34" t="s">
        <v>841</v>
      </c>
      <c s="35" t="s">
        <v>47</v>
      </c>
      <c s="6" t="s">
        <v>842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88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836</v>
      </c>
    </row>
    <row r="86" spans="1:5" ht="12.75">
      <c r="A86" t="s">
        <v>58</v>
      </c>
      <c r="E86" s="39" t="s">
        <v>90</v>
      </c>
    </row>
    <row r="87" spans="1:16" ht="12.75">
      <c r="A87" t="s">
        <v>49</v>
      </c>
      <c s="34" t="s">
        <v>141</v>
      </c>
      <c s="34" t="s">
        <v>843</v>
      </c>
      <c s="35" t="s">
        <v>47</v>
      </c>
      <c s="6" t="s">
        <v>844</v>
      </c>
      <c s="36" t="s">
        <v>62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88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836</v>
      </c>
    </row>
    <row r="90" spans="1:5" ht="12.75">
      <c r="A90" t="s">
        <v>58</v>
      </c>
      <c r="E90" s="39" t="s">
        <v>90</v>
      </c>
    </row>
    <row r="91" spans="1:16" ht="12.75">
      <c r="A91" t="s">
        <v>49</v>
      </c>
      <c s="34" t="s">
        <v>144</v>
      </c>
      <c s="34" t="s">
        <v>845</v>
      </c>
      <c s="35" t="s">
        <v>47</v>
      </c>
      <c s="6" t="s">
        <v>846</v>
      </c>
      <c s="36" t="s">
        <v>62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836</v>
      </c>
    </row>
    <row r="94" spans="1:5" ht="38.25">
      <c r="A94" t="s">
        <v>58</v>
      </c>
      <c r="E94" s="39" t="s">
        <v>847</v>
      </c>
    </row>
    <row r="95" spans="1:16" ht="12.75">
      <c r="A95" t="s">
        <v>49</v>
      </c>
      <c s="34" t="s">
        <v>147</v>
      </c>
      <c s="34" t="s">
        <v>848</v>
      </c>
      <c s="35" t="s">
        <v>47</v>
      </c>
      <c s="6" t="s">
        <v>849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88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836</v>
      </c>
    </row>
    <row r="98" spans="1:5" ht="12.75">
      <c r="A98" t="s">
        <v>58</v>
      </c>
      <c r="E98" s="39" t="s">
        <v>90</v>
      </c>
    </row>
    <row r="99" spans="1:16" ht="12.75">
      <c r="A99" t="s">
        <v>49</v>
      </c>
      <c s="34" t="s">
        <v>150</v>
      </c>
      <c s="34" t="s">
        <v>850</v>
      </c>
      <c s="35" t="s">
        <v>47</v>
      </c>
      <c s="6" t="s">
        <v>851</v>
      </c>
      <c s="36" t="s">
        <v>62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88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153</v>
      </c>
      <c s="34" t="s">
        <v>852</v>
      </c>
      <c s="35" t="s">
        <v>47</v>
      </c>
      <c s="6" t="s">
        <v>853</v>
      </c>
      <c s="36" t="s">
        <v>479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88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90</v>
      </c>
    </row>
    <row r="107" spans="1:16" ht="12.75">
      <c r="A107" t="s">
        <v>49</v>
      </c>
      <c s="34" t="s">
        <v>158</v>
      </c>
      <c s="34" t="s">
        <v>854</v>
      </c>
      <c s="35" t="s">
        <v>47</v>
      </c>
      <c s="6" t="s">
        <v>855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2.75">
      <c r="A110" t="s">
        <v>58</v>
      </c>
      <c r="E110" s="39" t="s">
        <v>856</v>
      </c>
    </row>
    <row r="111" spans="1:13" ht="12.75">
      <c r="A111" t="s">
        <v>46</v>
      </c>
      <c r="C111" s="31" t="s">
        <v>20</v>
      </c>
      <c r="E111" s="33" t="s">
        <v>493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162</v>
      </c>
      <c s="34" t="s">
        <v>495</v>
      </c>
      <c s="35" t="s">
        <v>47</v>
      </c>
      <c s="6" t="s">
        <v>496</v>
      </c>
      <c s="36" t="s">
        <v>479</v>
      </c>
      <c s="37">
        <v>16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497</v>
      </c>
    </row>
    <row r="116" spans="1:16" ht="12.75">
      <c r="A116" t="s">
        <v>49</v>
      </c>
      <c s="34" t="s">
        <v>165</v>
      </c>
      <c s="34" t="s">
        <v>510</v>
      </c>
      <c s="35" t="s">
        <v>47</v>
      </c>
      <c s="6" t="s">
        <v>511</v>
      </c>
      <c s="36" t="s">
        <v>479</v>
      </c>
      <c s="37">
        <v>18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88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90</v>
      </c>
    </row>
    <row r="120" spans="1:16" ht="12.75">
      <c r="A120" t="s">
        <v>49</v>
      </c>
      <c s="34" t="s">
        <v>168</v>
      </c>
      <c s="34" t="s">
        <v>506</v>
      </c>
      <c s="35" t="s">
        <v>47</v>
      </c>
      <c s="6" t="s">
        <v>507</v>
      </c>
      <c s="36" t="s">
        <v>62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25.5">
      <c r="A123" t="s">
        <v>58</v>
      </c>
      <c r="E123" s="39" t="s">
        <v>508</v>
      </c>
    </row>
    <row r="124" spans="1:16" ht="12.75">
      <c r="A124" t="s">
        <v>49</v>
      </c>
      <c s="34" t="s">
        <v>171</v>
      </c>
      <c s="34" t="s">
        <v>519</v>
      </c>
      <c s="35" t="s">
        <v>47</v>
      </c>
      <c s="6" t="s">
        <v>520</v>
      </c>
      <c s="36" t="s">
        <v>479</v>
      </c>
      <c s="37">
        <v>32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63.75">
      <c r="A127" t="s">
        <v>58</v>
      </c>
      <c r="E127" s="39" t="s">
        <v>521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857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857</v>
      </c>
      <c r="E4" s="26" t="s">
        <v>858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857</v>
      </c>
      <c r="E8" s="30" t="s">
        <v>858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860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861</v>
      </c>
      <c s="35" t="s">
        <v>47</v>
      </c>
      <c s="6" t="s">
        <v>862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863</v>
      </c>
      <c>
        <f>(M10*21)/100</f>
      </c>
      <c t="s">
        <v>27</v>
      </c>
    </row>
    <row r="11" spans="1:5" ht="12.75">
      <c r="A11" s="35" t="s">
        <v>54</v>
      </c>
      <c r="E11" s="39" t="s">
        <v>864</v>
      </c>
    </row>
    <row r="12" spans="1:5" ht="12.75">
      <c r="A12" s="35" t="s">
        <v>56</v>
      </c>
      <c r="E12" s="40" t="s">
        <v>865</v>
      </c>
    </row>
    <row r="13" spans="1:5" ht="89.25">
      <c r="A13" t="s">
        <v>58</v>
      </c>
      <c r="E13" s="39" t="s">
        <v>866</v>
      </c>
    </row>
    <row r="14" spans="1:16" ht="12.75">
      <c r="A14" t="s">
        <v>49</v>
      </c>
      <c s="34" t="s">
        <v>27</v>
      </c>
      <c s="34" t="s">
        <v>867</v>
      </c>
      <c s="35" t="s">
        <v>47</v>
      </c>
      <c s="6" t="s">
        <v>868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863</v>
      </c>
      <c>
        <f>(M14*21)/100</f>
      </c>
      <c t="s">
        <v>27</v>
      </c>
    </row>
    <row r="15" spans="1:5" ht="12.75">
      <c r="A15" s="35" t="s">
        <v>54</v>
      </c>
      <c r="E15" s="39" t="s">
        <v>869</v>
      </c>
    </row>
    <row r="16" spans="1:5" ht="12.75">
      <c r="A16" s="35" t="s">
        <v>56</v>
      </c>
      <c r="E16" s="40" t="s">
        <v>865</v>
      </c>
    </row>
    <row r="17" spans="1:5" ht="102">
      <c r="A17" t="s">
        <v>58</v>
      </c>
      <c r="E17" s="39" t="s">
        <v>870</v>
      </c>
    </row>
    <row r="18" spans="1:16" ht="12.75">
      <c r="A18" t="s">
        <v>49</v>
      </c>
      <c s="34" t="s">
        <v>26</v>
      </c>
      <c s="34" t="s">
        <v>871</v>
      </c>
      <c s="35" t="s">
        <v>47</v>
      </c>
      <c s="6" t="s">
        <v>872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863</v>
      </c>
      <c>
        <f>(M18*21)/100</f>
      </c>
      <c t="s">
        <v>27</v>
      </c>
    </row>
    <row r="19" spans="1:5" ht="12.75">
      <c r="A19" s="35" t="s">
        <v>54</v>
      </c>
      <c r="E19" s="39" t="s">
        <v>873</v>
      </c>
    </row>
    <row r="20" spans="1:5" ht="12.75">
      <c r="A20" s="35" t="s">
        <v>56</v>
      </c>
      <c r="E20" s="40" t="s">
        <v>865</v>
      </c>
    </row>
    <row r="21" spans="1:5" ht="38.25">
      <c r="A21" t="s">
        <v>58</v>
      </c>
      <c r="E21" s="39" t="s">
        <v>874</v>
      </c>
    </row>
    <row r="22" spans="1:13" ht="12.75">
      <c r="A22" t="s">
        <v>46</v>
      </c>
      <c r="C22" s="31" t="s">
        <v>27</v>
      </c>
      <c r="E22" s="33" t="s">
        <v>493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875</v>
      </c>
      <c s="35" t="s">
        <v>47</v>
      </c>
      <c s="6" t="s">
        <v>876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863</v>
      </c>
      <c>
        <f>(M23*21)/100</f>
      </c>
      <c t="s">
        <v>27</v>
      </c>
    </row>
    <row r="24" spans="1:5" ht="12.75">
      <c r="A24" s="35" t="s">
        <v>54</v>
      </c>
      <c r="E24" s="39" t="s">
        <v>877</v>
      </c>
    </row>
    <row r="25" spans="1:5" ht="12.75">
      <c r="A25" s="35" t="s">
        <v>56</v>
      </c>
      <c r="E25" s="40" t="s">
        <v>865</v>
      </c>
    </row>
    <row r="26" spans="1:5" ht="89.25">
      <c r="A26" t="s">
        <v>58</v>
      </c>
      <c r="E26" s="39" t="s">
        <v>878</v>
      </c>
    </row>
    <row r="27" spans="1:16" ht="12.75">
      <c r="A27" t="s">
        <v>49</v>
      </c>
      <c s="34" t="s">
        <v>75</v>
      </c>
      <c s="34" t="s">
        <v>879</v>
      </c>
      <c s="35" t="s">
        <v>47</v>
      </c>
      <c s="6" t="s">
        <v>880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863</v>
      </c>
      <c>
        <f>(M27*21)/100</f>
      </c>
      <c t="s">
        <v>27</v>
      </c>
    </row>
    <row r="28" spans="1:5" ht="12.75">
      <c r="A28" s="35" t="s">
        <v>54</v>
      </c>
      <c r="E28" s="39" t="s">
        <v>881</v>
      </c>
    </row>
    <row r="29" spans="1:5" ht="12.75">
      <c r="A29" s="35" t="s">
        <v>56</v>
      </c>
      <c r="E29" s="40" t="s">
        <v>865</v>
      </c>
    </row>
    <row r="30" spans="1:5" ht="76.5">
      <c r="A30" t="s">
        <v>58</v>
      </c>
      <c r="E30" s="39" t="s">
        <v>882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